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20\RENTABILIZAR\CLIENTES CORREDORA\FRANCISCO YERMANY\"/>
    </mc:Choice>
  </mc:AlternateContent>
  <bookViews>
    <workbookView xWindow="-110" yWindow="-110" windowWidth="19420" windowHeight="10420" firstSheet="3" activeTab="5"/>
  </bookViews>
  <sheets>
    <sheet name="Enero" sheetId="1" r:id="rId1"/>
    <sheet name="Febrero" sheetId="2" r:id="rId2"/>
    <sheet name="Marzo" sheetId="3" r:id="rId3"/>
    <sheet name="Enero 2020" sheetId="12" r:id="rId4"/>
    <sheet name="Febrero 2020" sheetId="13" r:id="rId5"/>
    <sheet name="Marzo 2020" sheetId="14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0" i="14" l="1"/>
  <c r="J10" i="14"/>
  <c r="L9" i="14"/>
  <c r="J9" i="14"/>
  <c r="J7" i="14"/>
  <c r="L8" i="14"/>
  <c r="J8" i="14"/>
  <c r="I4" i="14"/>
  <c r="I5" i="14"/>
  <c r="I6" i="14"/>
  <c r="I7" i="14"/>
  <c r="I8" i="14"/>
  <c r="I9" i="14"/>
  <c r="L6" i="14"/>
  <c r="J6" i="14"/>
  <c r="J5" i="14"/>
  <c r="L4" i="14"/>
  <c r="J4" i="14"/>
  <c r="L3" i="14"/>
  <c r="J3" i="14"/>
  <c r="L7" i="14" l="1"/>
  <c r="L5" i="14"/>
  <c r="I3" i="14"/>
  <c r="L11" i="14" l="1"/>
  <c r="I6" i="13"/>
  <c r="L6" i="13" s="1"/>
  <c r="I4" i="13"/>
  <c r="L4" i="13" s="1"/>
  <c r="C22" i="13" l="1"/>
  <c r="J10" i="13"/>
  <c r="L10" i="13" s="1"/>
  <c r="J9" i="13"/>
  <c r="L9" i="13" s="1"/>
  <c r="J8" i="13"/>
  <c r="L8" i="13" s="1"/>
  <c r="J7" i="13"/>
  <c r="L7" i="13" s="1"/>
  <c r="J5" i="13"/>
  <c r="I5" i="13"/>
  <c r="J3" i="13"/>
  <c r="I3" i="13"/>
  <c r="L3" i="13" l="1"/>
  <c r="L5" i="13"/>
  <c r="L11" i="13" s="1"/>
  <c r="L6" i="12"/>
  <c r="J10" i="12" l="1"/>
  <c r="L10" i="12" s="1"/>
  <c r="J9" i="12"/>
  <c r="L9" i="12" s="1"/>
  <c r="J8" i="12"/>
  <c r="J7" i="12"/>
  <c r="L7" i="12" s="1"/>
  <c r="J6" i="12"/>
  <c r="I6" i="12"/>
  <c r="J5" i="12"/>
  <c r="I5" i="12"/>
  <c r="J4" i="12"/>
  <c r="I4" i="12"/>
  <c r="J3" i="12"/>
  <c r="I3" i="12"/>
  <c r="L5" i="12" l="1"/>
  <c r="L4" i="12"/>
  <c r="L3" i="12"/>
  <c r="L8" i="12"/>
  <c r="L11" i="12" l="1"/>
  <c r="J10" i="3" l="1"/>
  <c r="I10" i="3"/>
  <c r="J9" i="3"/>
  <c r="I9" i="3"/>
  <c r="J8" i="3"/>
  <c r="I8" i="3"/>
  <c r="J7" i="3"/>
  <c r="I7" i="3"/>
  <c r="J6" i="3"/>
  <c r="I6" i="3"/>
  <c r="H6" i="3"/>
  <c r="J5" i="3"/>
  <c r="I5" i="3"/>
  <c r="H5" i="3"/>
  <c r="J4" i="3"/>
  <c r="I4" i="3"/>
  <c r="H4" i="3"/>
  <c r="J3" i="3"/>
  <c r="I3" i="3"/>
  <c r="H3" i="3"/>
  <c r="J10" i="2"/>
  <c r="I10" i="2"/>
  <c r="J9" i="2"/>
  <c r="I9" i="2"/>
  <c r="K9" i="2" s="1"/>
  <c r="J8" i="2"/>
  <c r="I8" i="2"/>
  <c r="K8" i="2" s="1"/>
  <c r="J7" i="2"/>
  <c r="I7" i="2"/>
  <c r="K7" i="2" s="1"/>
  <c r="J6" i="2"/>
  <c r="I6" i="2"/>
  <c r="H6" i="2"/>
  <c r="K6" i="2" s="1"/>
  <c r="J5" i="2"/>
  <c r="I5" i="2"/>
  <c r="H5" i="2"/>
  <c r="J4" i="2"/>
  <c r="I4" i="2"/>
  <c r="H4" i="2"/>
  <c r="J3" i="2"/>
  <c r="I3" i="2"/>
  <c r="H3" i="2"/>
  <c r="K3" i="2" s="1"/>
  <c r="J4" i="1"/>
  <c r="J10" i="1"/>
  <c r="I10" i="1"/>
  <c r="K10" i="1" s="1"/>
  <c r="J9" i="1"/>
  <c r="K9" i="1" s="1"/>
  <c r="I9" i="1"/>
  <c r="J8" i="1"/>
  <c r="I8" i="1"/>
  <c r="K8" i="1" s="1"/>
  <c r="J7" i="1"/>
  <c r="I7" i="1"/>
  <c r="J6" i="1"/>
  <c r="I6" i="1"/>
  <c r="H6" i="1"/>
  <c r="J5" i="1"/>
  <c r="I5" i="1"/>
  <c r="H5" i="1"/>
  <c r="I4" i="1"/>
  <c r="H4" i="1"/>
  <c r="J3" i="1"/>
  <c r="I3" i="1"/>
  <c r="H3" i="1"/>
  <c r="K6" i="3" l="1"/>
  <c r="K5" i="2"/>
  <c r="K4" i="2"/>
  <c r="K6" i="1"/>
  <c r="K9" i="3"/>
  <c r="K5" i="1"/>
  <c r="K10" i="2"/>
  <c r="K11" i="2" s="1"/>
  <c r="K5" i="3"/>
  <c r="K8" i="3"/>
  <c r="K10" i="3"/>
  <c r="K4" i="1"/>
  <c r="K4" i="3"/>
  <c r="K3" i="1"/>
  <c r="K7" i="1"/>
  <c r="K11" i="1" s="1"/>
  <c r="K3" i="3"/>
  <c r="K11" i="3" s="1"/>
  <c r="K7" i="3"/>
</calcChain>
</file>

<file path=xl/sharedStrings.xml><?xml version="1.0" encoding="utf-8"?>
<sst xmlns="http://schemas.openxmlformats.org/spreadsheetml/2006/main" count="179" uniqueCount="42">
  <si>
    <t>Proyecto</t>
  </si>
  <si>
    <t>Depto</t>
  </si>
  <si>
    <t>Fecha Inicio Arriendo</t>
  </si>
  <si>
    <t xml:space="preserve"> Nombre  Arrendatario</t>
  </si>
  <si>
    <t>Arriendo</t>
  </si>
  <si>
    <t>Garantía</t>
  </si>
  <si>
    <t>OTRO</t>
  </si>
  <si>
    <t>Comisión</t>
  </si>
  <si>
    <t>Administración</t>
  </si>
  <si>
    <t>Gastos</t>
  </si>
  <si>
    <t>Total</t>
  </si>
  <si>
    <t>DEPARTAMENTAL 950</t>
  </si>
  <si>
    <t>Mairelis Daniela Suárez Suárez</t>
  </si>
  <si>
    <t>Ernesto Alberto Fuenmayor Andrade</t>
  </si>
  <si>
    <t>Rodrigo Elías Mussa Mujica</t>
  </si>
  <si>
    <t>Oscar Antonio González Martell</t>
  </si>
  <si>
    <t>Mauro Silva rodríguez</t>
  </si>
  <si>
    <t>Keylimar Rincón Meneses</t>
  </si>
  <si>
    <t>Giocrisrai Godoy Bonillo</t>
  </si>
  <si>
    <t>Gonzalo Flores Carrasco</t>
  </si>
  <si>
    <t>Total Mes</t>
  </si>
  <si>
    <t>En arriendo</t>
  </si>
  <si>
    <t>Kelimar Rincón Meneses</t>
  </si>
  <si>
    <t>Giocrisrai Godoy Bonillo y MARIANO DAVID PEREZ MARTINEZ</t>
  </si>
  <si>
    <t>Nelsón Raúl Rojas Baeza</t>
  </si>
  <si>
    <t>Gasto común noviembre</t>
  </si>
  <si>
    <t>Pagó hoy 22 de enero de 2020</t>
  </si>
  <si>
    <t>Mismo cliente debe: nov $670, dic $2.670 y ene $2.670, ya fue</t>
  </si>
  <si>
    <t>cobrado y esperando que lo cancele.</t>
  </si>
  <si>
    <t>Paga los 20 de cada mes.</t>
  </si>
  <si>
    <t>Flor Josefina Ferrer</t>
  </si>
  <si>
    <t>Ella lo necesita solo hasta fines de abril, se lo arrendamos para que no siguieras perdiendo dinero.</t>
  </si>
  <si>
    <t>David Lara</t>
  </si>
  <si>
    <t>Dic, gto comun, 2004</t>
  </si>
  <si>
    <t>Gasto común Dic</t>
  </si>
  <si>
    <t>Luz, 2004</t>
  </si>
  <si>
    <t>Agua, 2004</t>
  </si>
  <si>
    <t>Se fue a fines de enero de 2020</t>
  </si>
  <si>
    <t>Mismo cliente debe: nov $670, dic $2.670, ene $2.670 y febrero $2.670</t>
  </si>
  <si>
    <t>Nuevo arrendatario desde el 15 de marzo de 2020, se pagará este arriendo junto con lo de Mauro Silva</t>
  </si>
  <si>
    <t>Giocrisrai Godoy Bonillo y Mariano David Perez Martinez</t>
  </si>
  <si>
    <t>Ultima cuota de segunda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</si>
</sst>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\ #,##0;[Red]\-&quot;$&quot;\ #,##0"/>
    <numFmt numFmtId="165" formatCode="_-&quot;$&quot;\ * #,##0.00_-;\-&quot;$&quot;\ * #,##0.00_-;_-&quot;$&quot;\ * &quot;-&quot;??_-;_-@_-"/>
    <numFmt numFmtId="166" formatCode="_-&quot;$&quot;\ * #,##0_-;\-&quot;$&quot;\ * #,##0_-;_-&quot;$&quot;\ * &quot;-&quot;??_-;_-@_-"/>
    <numFmt numFmtId="167" formatCode="&quot;$&quot;\ 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6" fontId="2" fillId="2" borderId="2" xfId="1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67" fontId="0" fillId="0" borderId="3" xfId="1" applyNumberFormat="1" applyFont="1" applyBorder="1" applyAlignment="1">
      <alignment horizontal="center"/>
    </xf>
    <xf numFmtId="166" fontId="0" fillId="0" borderId="3" xfId="1" applyNumberFormat="1" applyFon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2" fillId="2" borderId="0" xfId="0" applyFont="1" applyFill="1"/>
    <xf numFmtId="166" fontId="0" fillId="0" borderId="0" xfId="0" applyNumberFormat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167" fontId="0" fillId="0" borderId="3" xfId="1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0" xfId="0" applyFont="1" applyFill="1" applyBorder="1"/>
    <xf numFmtId="166" fontId="0" fillId="0" borderId="3" xfId="0" applyNumberFormat="1" applyBorder="1"/>
    <xf numFmtId="164" fontId="0" fillId="3" borderId="3" xfId="0" applyNumberFormat="1" applyFill="1" applyBorder="1" applyAlignment="1">
      <alignment horizontal="center"/>
    </xf>
    <xf numFmtId="0" fontId="0" fillId="3" borderId="3" xfId="0" applyFill="1" applyBorder="1"/>
    <xf numFmtId="0" fontId="0" fillId="4" borderId="3" xfId="0" applyFill="1" applyBorder="1"/>
    <xf numFmtId="0" fontId="0" fillId="4" borderId="3" xfId="0" applyFont="1" applyFill="1" applyBorder="1" applyAlignment="1">
      <alignment horizontal="center"/>
    </xf>
    <xf numFmtId="0" fontId="0" fillId="0" borderId="3" xfId="0" applyBorder="1"/>
    <xf numFmtId="0" fontId="0" fillId="5" borderId="3" xfId="0" applyFill="1" applyBorder="1"/>
    <xf numFmtId="0" fontId="3" fillId="5" borderId="3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 applyFill="1" applyBorder="1" applyAlignment="1">
      <alignment horizontal="left"/>
    </xf>
    <xf numFmtId="167" fontId="0" fillId="0" borderId="0" xfId="0" applyNumberFormat="1"/>
    <xf numFmtId="166" fontId="0" fillId="6" borderId="3" xfId="1" applyNumberFormat="1" applyFont="1" applyFill="1" applyBorder="1" applyAlignment="1">
      <alignment horizontal="center"/>
    </xf>
    <xf numFmtId="0" fontId="0" fillId="6" borderId="3" xfId="0" applyFill="1" applyBorder="1"/>
    <xf numFmtId="16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1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9" max="9" width="14.4531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1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2"/>
    </sheetView>
  </sheetViews>
  <sheetFormatPr baseColWidth="10" defaultRowHeight="14.5" x14ac:dyDescent="0.35"/>
  <cols>
    <col min="1" max="1" width="20" bestFit="1" customWidth="1"/>
    <col min="4" max="4" width="33.81640625" bestFit="1" customWidth="1"/>
    <col min="11" max="11" width="12" bestFit="1" customWidth="1"/>
  </cols>
  <sheetData>
    <row r="1" spans="1:11" ht="15" thickBot="1" x14ac:dyDescent="0.4"/>
    <row r="2" spans="1:11" ht="29" x14ac:dyDescent="0.3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2" t="s">
        <v>10</v>
      </c>
    </row>
    <row r="3" spans="1:11" x14ac:dyDescent="0.35">
      <c r="A3" s="5" t="s">
        <v>11</v>
      </c>
      <c r="B3" s="5">
        <v>102</v>
      </c>
      <c r="C3" s="6">
        <v>43382</v>
      </c>
      <c r="D3" s="5" t="s">
        <v>12</v>
      </c>
      <c r="E3" s="7">
        <v>255000</v>
      </c>
      <c r="F3" s="8">
        <v>0</v>
      </c>
      <c r="G3" s="8">
        <v>0</v>
      </c>
      <c r="H3" s="8">
        <f>F3*0.4</f>
        <v>0</v>
      </c>
      <c r="I3" s="8">
        <f t="shared" ref="I3:I6" si="0">E3*0.07</f>
        <v>17850</v>
      </c>
      <c r="J3" s="8">
        <f>C23</f>
        <v>0</v>
      </c>
      <c r="K3" s="8">
        <f>E3+F3+G3-H3-I3-J3</f>
        <v>237150</v>
      </c>
    </row>
    <row r="4" spans="1:11" x14ac:dyDescent="0.35">
      <c r="A4" s="5" t="s">
        <v>11</v>
      </c>
      <c r="B4" s="5">
        <v>104</v>
      </c>
      <c r="C4" s="6">
        <v>43382</v>
      </c>
      <c r="D4" s="5" t="s">
        <v>13</v>
      </c>
      <c r="E4" s="7">
        <v>255000</v>
      </c>
      <c r="F4" s="8">
        <v>0</v>
      </c>
      <c r="G4" s="8">
        <v>0</v>
      </c>
      <c r="H4" s="8">
        <f>F4*0.4</f>
        <v>0</v>
      </c>
      <c r="I4" s="8">
        <f t="shared" si="0"/>
        <v>17850</v>
      </c>
      <c r="J4" s="8">
        <f>C24</f>
        <v>0</v>
      </c>
      <c r="K4" s="8">
        <f t="shared" ref="K4:K6" si="1">E4+F4+G4-H4-I4-J4</f>
        <v>237150</v>
      </c>
    </row>
    <row r="5" spans="1:11" x14ac:dyDescent="0.35">
      <c r="A5" s="5" t="s">
        <v>11</v>
      </c>
      <c r="B5" s="5">
        <v>108</v>
      </c>
      <c r="C5" s="6">
        <v>43381</v>
      </c>
      <c r="D5" s="5" t="s">
        <v>14</v>
      </c>
      <c r="E5" s="7">
        <v>260000</v>
      </c>
      <c r="F5" s="8">
        <v>0</v>
      </c>
      <c r="G5" s="8">
        <v>0</v>
      </c>
      <c r="H5" s="8">
        <f t="shared" ref="H5:H6" si="2">F5*0.4</f>
        <v>0</v>
      </c>
      <c r="I5" s="8">
        <f t="shared" si="0"/>
        <v>18200</v>
      </c>
      <c r="J5" s="8">
        <f>E23</f>
        <v>0</v>
      </c>
      <c r="K5" s="8">
        <f t="shared" si="1"/>
        <v>241800</v>
      </c>
    </row>
    <row r="6" spans="1:11" x14ac:dyDescent="0.35">
      <c r="A6" s="5" t="s">
        <v>11</v>
      </c>
      <c r="B6" s="5">
        <v>2004</v>
      </c>
      <c r="C6" s="6">
        <v>43381</v>
      </c>
      <c r="D6" s="5" t="s">
        <v>15</v>
      </c>
      <c r="E6" s="7">
        <v>255000</v>
      </c>
      <c r="F6" s="8">
        <v>0</v>
      </c>
      <c r="G6" s="8">
        <v>0</v>
      </c>
      <c r="H6" s="8">
        <f t="shared" si="2"/>
        <v>0</v>
      </c>
      <c r="I6" s="8">
        <f t="shared" si="0"/>
        <v>17850</v>
      </c>
      <c r="J6" s="8">
        <f>F23</f>
        <v>0</v>
      </c>
      <c r="K6" s="8">
        <f t="shared" si="1"/>
        <v>237150</v>
      </c>
    </row>
    <row r="7" spans="1:11" x14ac:dyDescent="0.35">
      <c r="A7" s="5" t="s">
        <v>11</v>
      </c>
      <c r="B7" s="5">
        <v>2106</v>
      </c>
      <c r="C7" s="6">
        <v>43328</v>
      </c>
      <c r="D7" s="5" t="s">
        <v>16</v>
      </c>
      <c r="E7" s="9">
        <v>295000</v>
      </c>
      <c r="F7" s="8">
        <v>0</v>
      </c>
      <c r="G7" s="8">
        <v>0</v>
      </c>
      <c r="H7" s="8">
        <v>0</v>
      </c>
      <c r="I7" s="8">
        <f>E7*0.07</f>
        <v>20650.000000000004</v>
      </c>
      <c r="J7" s="8">
        <f>D21</f>
        <v>0</v>
      </c>
      <c r="K7" s="8">
        <f>E7+F7+G7-H7-I7-J7</f>
        <v>274350</v>
      </c>
    </row>
    <row r="8" spans="1:11" x14ac:dyDescent="0.35">
      <c r="A8" s="5" t="s">
        <v>11</v>
      </c>
      <c r="B8" s="5">
        <v>2006</v>
      </c>
      <c r="C8" s="6">
        <v>43344</v>
      </c>
      <c r="D8" s="5" t="s">
        <v>17</v>
      </c>
      <c r="E8" s="9">
        <v>295000</v>
      </c>
      <c r="F8" s="8">
        <v>0</v>
      </c>
      <c r="G8" s="8">
        <v>0</v>
      </c>
      <c r="H8" s="8">
        <v>0</v>
      </c>
      <c r="I8" s="8">
        <f t="shared" ref="I8:I10" si="3">E8*0.07</f>
        <v>20650.000000000004</v>
      </c>
      <c r="J8" s="8">
        <f>E21</f>
        <v>0</v>
      </c>
      <c r="K8" s="8">
        <f t="shared" ref="K8:K10" si="4">E8+F8+G8-H8-I8-J8</f>
        <v>274350</v>
      </c>
    </row>
    <row r="9" spans="1:11" x14ac:dyDescent="0.35">
      <c r="A9" s="5" t="s">
        <v>11</v>
      </c>
      <c r="B9" s="5">
        <v>306</v>
      </c>
      <c r="C9" s="6">
        <v>43333</v>
      </c>
      <c r="D9" s="10" t="s">
        <v>18</v>
      </c>
      <c r="E9" s="9">
        <v>295000</v>
      </c>
      <c r="F9" s="8">
        <v>0</v>
      </c>
      <c r="G9" s="8">
        <v>0</v>
      </c>
      <c r="H9" s="8">
        <v>0</v>
      </c>
      <c r="I9" s="8">
        <f t="shared" si="3"/>
        <v>20650.000000000004</v>
      </c>
      <c r="J9" s="8">
        <f>F21</f>
        <v>0</v>
      </c>
      <c r="K9" s="8">
        <f t="shared" si="4"/>
        <v>274350</v>
      </c>
    </row>
    <row r="10" spans="1:11" x14ac:dyDescent="0.35">
      <c r="A10" s="5" t="s">
        <v>11</v>
      </c>
      <c r="B10" s="5">
        <v>808</v>
      </c>
      <c r="C10" s="6">
        <v>43353</v>
      </c>
      <c r="D10" s="5" t="s">
        <v>19</v>
      </c>
      <c r="E10" s="9">
        <v>260000</v>
      </c>
      <c r="F10" s="8">
        <v>0</v>
      </c>
      <c r="G10" s="8">
        <v>0</v>
      </c>
      <c r="H10" s="8">
        <v>0</v>
      </c>
      <c r="I10" s="8">
        <f t="shared" si="3"/>
        <v>18200</v>
      </c>
      <c r="J10" s="8">
        <f>G21</f>
        <v>0</v>
      </c>
      <c r="K10" s="8">
        <f t="shared" si="4"/>
        <v>241800</v>
      </c>
    </row>
    <row r="11" spans="1:11" x14ac:dyDescent="0.35">
      <c r="J11" s="11" t="s">
        <v>20</v>
      </c>
      <c r="K11" s="12">
        <f>SUM(K3:K10)</f>
        <v>2018100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zoomScale="80" zoomScaleNormal="80" workbookViewId="0">
      <selection activeCell="D7" sqref="D7"/>
    </sheetView>
  </sheetViews>
  <sheetFormatPr baseColWidth="10" defaultRowHeight="14.5" x14ac:dyDescent="0.35"/>
  <cols>
    <col min="1" max="1" width="3.08984375" customWidth="1"/>
    <col min="2" max="2" width="31.90625" bestFit="1" customWidth="1"/>
    <col min="5" max="5" width="55.7265625" bestFit="1" customWidth="1"/>
    <col min="8" max="8" width="12.08984375" customWidth="1"/>
    <col min="10" max="10" width="14.453125" bestFit="1" customWidth="1"/>
    <col min="12" max="12" width="12" bestFit="1" customWidth="1"/>
  </cols>
  <sheetData>
    <row r="1" spans="2:13" ht="15" thickBot="1" x14ac:dyDescent="0.4"/>
    <row r="2" spans="2:13" ht="29" x14ac:dyDescent="0.35">
      <c r="B2" s="1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2" t="s">
        <v>5</v>
      </c>
      <c r="H2" s="3" t="s">
        <v>25</v>
      </c>
      <c r="I2" s="2" t="s">
        <v>7</v>
      </c>
      <c r="J2" s="2" t="s">
        <v>8</v>
      </c>
      <c r="K2" s="4" t="s">
        <v>9</v>
      </c>
      <c r="L2" s="2" t="s">
        <v>10</v>
      </c>
    </row>
    <row r="3" spans="2:13" x14ac:dyDescent="0.35">
      <c r="B3" s="5" t="s">
        <v>11</v>
      </c>
      <c r="C3" s="5">
        <v>102</v>
      </c>
      <c r="D3" s="6">
        <v>43382</v>
      </c>
      <c r="E3" s="5" t="s">
        <v>12</v>
      </c>
      <c r="F3" s="7">
        <v>255000</v>
      </c>
      <c r="G3" s="8">
        <v>0</v>
      </c>
      <c r="H3" s="8">
        <v>0</v>
      </c>
      <c r="I3" s="8">
        <f>G3*0.4</f>
        <v>0</v>
      </c>
      <c r="J3" s="8">
        <f>F3*7%</f>
        <v>17850</v>
      </c>
      <c r="K3" s="8">
        <v>0</v>
      </c>
      <c r="L3" s="8">
        <f>F3+G3+H3-I3-J3-K3</f>
        <v>237150</v>
      </c>
      <c r="M3" s="14"/>
    </row>
    <row r="4" spans="2:13" x14ac:dyDescent="0.35">
      <c r="B4" s="5" t="s">
        <v>11</v>
      </c>
      <c r="C4" s="5">
        <v>104</v>
      </c>
      <c r="D4" s="6"/>
      <c r="E4" s="18" t="s">
        <v>21</v>
      </c>
      <c r="F4" s="15">
        <v>0</v>
      </c>
      <c r="G4" s="8">
        <v>0</v>
      </c>
      <c r="H4" s="8">
        <v>0</v>
      </c>
      <c r="I4" s="8">
        <f>G4*0.4</f>
        <v>0</v>
      </c>
      <c r="J4" s="8">
        <f t="shared" ref="J4:J10" si="0">F4*7%</f>
        <v>0</v>
      </c>
      <c r="K4" s="8">
        <v>0</v>
      </c>
      <c r="L4" s="8">
        <f t="shared" ref="L4:L5" si="1">F4+G4+H4-I4-J4-K4</f>
        <v>0</v>
      </c>
    </row>
    <row r="5" spans="2:13" x14ac:dyDescent="0.35">
      <c r="B5" s="5" t="s">
        <v>11</v>
      </c>
      <c r="C5" s="5">
        <v>108</v>
      </c>
      <c r="D5" s="6">
        <v>43381</v>
      </c>
      <c r="E5" s="5" t="s">
        <v>14</v>
      </c>
      <c r="F5" s="7">
        <v>260000</v>
      </c>
      <c r="G5" s="8">
        <v>0</v>
      </c>
      <c r="H5" s="8">
        <v>0</v>
      </c>
      <c r="I5" s="8">
        <f t="shared" ref="I5:I6" si="2">G5*0.4</f>
        <v>0</v>
      </c>
      <c r="J5" s="8">
        <f t="shared" si="0"/>
        <v>18200</v>
      </c>
      <c r="K5" s="8">
        <v>0</v>
      </c>
      <c r="L5" s="8">
        <f t="shared" si="1"/>
        <v>241800</v>
      </c>
    </row>
    <row r="6" spans="2:13" x14ac:dyDescent="0.35">
      <c r="B6" s="5" t="s">
        <v>11</v>
      </c>
      <c r="C6" s="5">
        <v>2004</v>
      </c>
      <c r="D6" s="6"/>
      <c r="E6" s="18" t="s">
        <v>21</v>
      </c>
      <c r="F6" s="7">
        <v>0</v>
      </c>
      <c r="G6" s="8">
        <v>0</v>
      </c>
      <c r="H6" s="8">
        <v>48692</v>
      </c>
      <c r="I6" s="8">
        <f t="shared" si="2"/>
        <v>0</v>
      </c>
      <c r="J6" s="8">
        <f t="shared" si="0"/>
        <v>0</v>
      </c>
      <c r="K6" s="8">
        <v>0</v>
      </c>
      <c r="L6" s="8">
        <f>F6-H6</f>
        <v>-48692</v>
      </c>
    </row>
    <row r="7" spans="2:13" x14ac:dyDescent="0.35">
      <c r="B7" s="16" t="s">
        <v>11</v>
      </c>
      <c r="C7" s="16">
        <v>2106</v>
      </c>
      <c r="D7" s="17">
        <v>43328</v>
      </c>
      <c r="E7" s="16" t="s">
        <v>16</v>
      </c>
      <c r="F7" s="21">
        <v>300000</v>
      </c>
      <c r="G7" s="8">
        <v>0</v>
      </c>
      <c r="H7" s="8">
        <v>0</v>
      </c>
      <c r="I7" s="8">
        <v>0</v>
      </c>
      <c r="J7" s="8">
        <f t="shared" si="0"/>
        <v>21000.000000000004</v>
      </c>
      <c r="K7" s="8">
        <v>0</v>
      </c>
      <c r="L7" s="8">
        <f>F7+G7+H7-I7-J7-K7</f>
        <v>279000</v>
      </c>
    </row>
    <row r="8" spans="2:13" x14ac:dyDescent="0.35">
      <c r="B8" s="5" t="s">
        <v>11</v>
      </c>
      <c r="C8" s="5">
        <v>2006</v>
      </c>
      <c r="D8" s="6">
        <v>43344</v>
      </c>
      <c r="E8" s="5" t="s">
        <v>22</v>
      </c>
      <c r="F8" s="9">
        <v>302670</v>
      </c>
      <c r="G8" s="8">
        <v>0</v>
      </c>
      <c r="H8" s="8">
        <v>0</v>
      </c>
      <c r="I8" s="8">
        <v>0</v>
      </c>
      <c r="J8" s="8">
        <f t="shared" si="0"/>
        <v>21186.9</v>
      </c>
      <c r="K8" s="8">
        <v>0</v>
      </c>
      <c r="L8" s="8">
        <f t="shared" ref="L8:L9" si="3">F8+G8+H8-I8-J8-K8</f>
        <v>281483.09999999998</v>
      </c>
    </row>
    <row r="9" spans="2:13" x14ac:dyDescent="0.35">
      <c r="B9" s="5" t="s">
        <v>11</v>
      </c>
      <c r="C9" s="5">
        <v>306</v>
      </c>
      <c r="D9" s="6">
        <v>43333</v>
      </c>
      <c r="E9" s="10" t="s">
        <v>23</v>
      </c>
      <c r="F9" s="9">
        <v>302670</v>
      </c>
      <c r="G9" s="8">
        <v>0</v>
      </c>
      <c r="H9" s="8">
        <v>0</v>
      </c>
      <c r="I9" s="8">
        <v>0</v>
      </c>
      <c r="J9" s="8">
        <f t="shared" si="0"/>
        <v>21186.9</v>
      </c>
      <c r="K9" s="8">
        <v>0</v>
      </c>
      <c r="L9" s="8">
        <f t="shared" si="3"/>
        <v>281483.09999999998</v>
      </c>
    </row>
    <row r="10" spans="2:13" x14ac:dyDescent="0.35">
      <c r="B10" s="5" t="s">
        <v>11</v>
      </c>
      <c r="C10" s="5">
        <v>808</v>
      </c>
      <c r="D10" s="6">
        <v>43805</v>
      </c>
      <c r="E10" s="5" t="s">
        <v>24</v>
      </c>
      <c r="F10" s="9">
        <v>260000</v>
      </c>
      <c r="G10" s="8">
        <v>87000</v>
      </c>
      <c r="H10" s="8">
        <v>44064</v>
      </c>
      <c r="I10" s="8">
        <v>0</v>
      </c>
      <c r="J10" s="8">
        <f t="shared" si="0"/>
        <v>18200</v>
      </c>
      <c r="K10" s="8">
        <v>0</v>
      </c>
      <c r="L10" s="8">
        <f>F10+G10-H10-J10</f>
        <v>284736</v>
      </c>
    </row>
    <row r="11" spans="2:13" x14ac:dyDescent="0.35">
      <c r="J11" s="12"/>
      <c r="K11" s="19"/>
      <c r="L11" s="20">
        <f>SUM(L3:L10)</f>
        <v>1556960.2</v>
      </c>
    </row>
    <row r="12" spans="2:13" x14ac:dyDescent="0.35">
      <c r="D12" s="22"/>
      <c r="E12" s="13" t="s">
        <v>26</v>
      </c>
    </row>
    <row r="13" spans="2:13" x14ac:dyDescent="0.35">
      <c r="E13" s="13" t="s">
        <v>27</v>
      </c>
    </row>
    <row r="14" spans="2:13" x14ac:dyDescent="0.35">
      <c r="E14" t="s">
        <v>28</v>
      </c>
    </row>
  </sheetData>
  <pageMargins left="0.7" right="0.7" top="0.75" bottom="0.75" header="0.3" footer="0.3"/>
  <ignoredErrors>
    <ignoredError sqref="L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zoomScale="80" zoomScaleNormal="80" workbookViewId="0">
      <selection activeCell="I21" sqref="I21"/>
    </sheetView>
  </sheetViews>
  <sheetFormatPr baseColWidth="10" defaultRowHeight="14.5" x14ac:dyDescent="0.35"/>
  <cols>
    <col min="1" max="1" width="3.08984375" customWidth="1"/>
    <col min="2" max="2" width="31.90625" bestFit="1" customWidth="1"/>
    <col min="5" max="5" width="55.7265625" bestFit="1" customWidth="1"/>
    <col min="8" max="8" width="12.08984375" customWidth="1"/>
    <col min="10" max="10" width="14.453125" bestFit="1" customWidth="1"/>
    <col min="12" max="12" width="12" bestFit="1" customWidth="1"/>
  </cols>
  <sheetData>
    <row r="1" spans="2:13" ht="15" thickBot="1" x14ac:dyDescent="0.4"/>
    <row r="2" spans="2:13" ht="29" x14ac:dyDescent="0.35">
      <c r="B2" s="1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2" t="s">
        <v>5</v>
      </c>
      <c r="H2" s="3" t="s">
        <v>34</v>
      </c>
      <c r="I2" s="2" t="s">
        <v>7</v>
      </c>
      <c r="J2" s="2" t="s">
        <v>8</v>
      </c>
      <c r="K2" s="4" t="s">
        <v>9</v>
      </c>
      <c r="L2" s="2" t="s">
        <v>10</v>
      </c>
    </row>
    <row r="3" spans="2:13" x14ac:dyDescent="0.35">
      <c r="B3" s="5" t="s">
        <v>11</v>
      </c>
      <c r="C3" s="5">
        <v>102</v>
      </c>
      <c r="D3" s="6">
        <v>43382</v>
      </c>
      <c r="E3" s="5" t="s">
        <v>12</v>
      </c>
      <c r="F3" s="7">
        <v>255000</v>
      </c>
      <c r="G3" s="8">
        <v>0</v>
      </c>
      <c r="H3" s="8">
        <v>0</v>
      </c>
      <c r="I3" s="8">
        <f>G3*0.4</f>
        <v>0</v>
      </c>
      <c r="J3" s="8">
        <f>F3*7%</f>
        <v>17850</v>
      </c>
      <c r="K3" s="8">
        <v>0</v>
      </c>
      <c r="L3" s="8">
        <f>F3+G3+H3-I3-J3-K3</f>
        <v>237150</v>
      </c>
      <c r="M3" s="14"/>
    </row>
    <row r="4" spans="2:13" x14ac:dyDescent="0.35">
      <c r="B4" s="5" t="s">
        <v>11</v>
      </c>
      <c r="C4" s="5">
        <v>104</v>
      </c>
      <c r="D4" s="6">
        <v>43862</v>
      </c>
      <c r="E4" s="24" t="s">
        <v>30</v>
      </c>
      <c r="F4" s="15">
        <v>260000</v>
      </c>
      <c r="G4" s="8">
        <v>260000</v>
      </c>
      <c r="H4" s="8">
        <v>0</v>
      </c>
      <c r="I4" s="8">
        <f>-G4*0.4</f>
        <v>-104000</v>
      </c>
      <c r="J4" s="8">
        <v>0</v>
      </c>
      <c r="K4" s="8">
        <v>0</v>
      </c>
      <c r="L4" s="8">
        <f>SUM(F4:K4)</f>
        <v>416000</v>
      </c>
    </row>
    <row r="5" spans="2:13" x14ac:dyDescent="0.35">
      <c r="B5" s="5" t="s">
        <v>11</v>
      </c>
      <c r="C5" s="5">
        <v>108</v>
      </c>
      <c r="D5" s="6"/>
      <c r="E5" s="27" t="s">
        <v>21</v>
      </c>
      <c r="F5" s="15">
        <v>0</v>
      </c>
      <c r="G5" s="8">
        <v>0</v>
      </c>
      <c r="H5" s="8">
        <v>0</v>
      </c>
      <c r="I5" s="8">
        <f t="shared" ref="I5" si="0">G5*0.4</f>
        <v>0</v>
      </c>
      <c r="J5" s="8">
        <f t="shared" ref="J5:J10" si="1">F5*7%</f>
        <v>0</v>
      </c>
      <c r="K5" s="8">
        <v>0</v>
      </c>
      <c r="L5" s="8">
        <f t="shared" ref="L5" si="2">F5+G5+H5-I5-J5-K5</f>
        <v>0</v>
      </c>
    </row>
    <row r="6" spans="2:13" x14ac:dyDescent="0.35">
      <c r="B6" s="5" t="s">
        <v>11</v>
      </c>
      <c r="C6" s="5">
        <v>2004</v>
      </c>
      <c r="D6" s="6">
        <v>43862</v>
      </c>
      <c r="E6" s="10" t="s">
        <v>32</v>
      </c>
      <c r="F6" s="7">
        <v>260000</v>
      </c>
      <c r="G6" s="8">
        <v>260000</v>
      </c>
      <c r="H6" s="8">
        <v>-43778</v>
      </c>
      <c r="I6" s="8">
        <f>-G6*0.4</f>
        <v>-104000</v>
      </c>
      <c r="J6" s="8">
        <v>0</v>
      </c>
      <c r="K6" s="8">
        <v>-2149</v>
      </c>
      <c r="L6" s="8">
        <f>SUM(F6:K6)</f>
        <v>370073</v>
      </c>
    </row>
    <row r="7" spans="2:13" x14ac:dyDescent="0.35">
      <c r="B7" s="5" t="s">
        <v>11</v>
      </c>
      <c r="C7" s="5">
        <v>2106</v>
      </c>
      <c r="D7" s="6">
        <v>43328</v>
      </c>
      <c r="E7" s="16" t="s">
        <v>16</v>
      </c>
      <c r="F7" s="9">
        <v>300000</v>
      </c>
      <c r="G7" s="8">
        <v>0</v>
      </c>
      <c r="H7" s="8">
        <v>0</v>
      </c>
      <c r="I7" s="8">
        <v>0</v>
      </c>
      <c r="J7" s="8">
        <f t="shared" si="1"/>
        <v>21000.000000000004</v>
      </c>
      <c r="K7" s="8">
        <v>0</v>
      </c>
      <c r="L7" s="8">
        <f>F7+G7+H7-I7-J7-K7</f>
        <v>279000</v>
      </c>
    </row>
    <row r="8" spans="2:13" x14ac:dyDescent="0.35">
      <c r="B8" s="5" t="s">
        <v>11</v>
      </c>
      <c r="C8" s="5">
        <v>2006</v>
      </c>
      <c r="D8" s="6">
        <v>43344</v>
      </c>
      <c r="E8" s="5" t="s">
        <v>22</v>
      </c>
      <c r="F8" s="9">
        <v>302670</v>
      </c>
      <c r="G8" s="8">
        <v>0</v>
      </c>
      <c r="H8" s="8">
        <v>0</v>
      </c>
      <c r="I8" s="8">
        <v>0</v>
      </c>
      <c r="J8" s="8">
        <f t="shared" si="1"/>
        <v>21186.9</v>
      </c>
      <c r="K8" s="8">
        <v>0</v>
      </c>
      <c r="L8" s="8">
        <f t="shared" ref="L8:L9" si="3">F8+G8+H8-I8-J8-K8</f>
        <v>281483.09999999998</v>
      </c>
    </row>
    <row r="9" spans="2:13" x14ac:dyDescent="0.35">
      <c r="B9" s="5" t="s">
        <v>11</v>
      </c>
      <c r="C9" s="5">
        <v>306</v>
      </c>
      <c r="D9" s="6">
        <v>43333</v>
      </c>
      <c r="E9" s="10" t="s">
        <v>23</v>
      </c>
      <c r="F9" s="9">
        <v>302670</v>
      </c>
      <c r="G9" s="8">
        <v>0</v>
      </c>
      <c r="H9" s="8">
        <v>0</v>
      </c>
      <c r="I9" s="8">
        <v>0</v>
      </c>
      <c r="J9" s="8">
        <f t="shared" si="1"/>
        <v>21186.9</v>
      </c>
      <c r="K9" s="8">
        <v>0</v>
      </c>
      <c r="L9" s="8">
        <f t="shared" si="3"/>
        <v>281483.09999999998</v>
      </c>
    </row>
    <row r="10" spans="2:13" x14ac:dyDescent="0.35">
      <c r="B10" s="5" t="s">
        <v>11</v>
      </c>
      <c r="C10" s="5">
        <v>808</v>
      </c>
      <c r="D10" s="6">
        <v>43805</v>
      </c>
      <c r="E10" s="5" t="s">
        <v>24</v>
      </c>
      <c r="F10" s="9">
        <v>260000</v>
      </c>
      <c r="G10" s="8">
        <v>87000</v>
      </c>
      <c r="H10" s="8">
        <v>8129</v>
      </c>
      <c r="I10" s="8">
        <v>0</v>
      </c>
      <c r="J10" s="8">
        <f t="shared" si="1"/>
        <v>18200</v>
      </c>
      <c r="K10" s="8">
        <v>2457</v>
      </c>
      <c r="L10" s="8">
        <f>F10+G10-H10-J10</f>
        <v>320671</v>
      </c>
    </row>
    <row r="11" spans="2:13" x14ac:dyDescent="0.35">
      <c r="J11" s="12"/>
      <c r="K11" s="19"/>
      <c r="L11" s="20">
        <f>SUM(L3:L10)</f>
        <v>2185860.2000000002</v>
      </c>
    </row>
    <row r="12" spans="2:13" x14ac:dyDescent="0.35">
      <c r="D12" s="22"/>
      <c r="E12" s="13" t="s">
        <v>29</v>
      </c>
    </row>
    <row r="13" spans="2:13" x14ac:dyDescent="0.35">
      <c r="D13" s="22"/>
      <c r="E13" s="13" t="s">
        <v>38</v>
      </c>
    </row>
    <row r="14" spans="2:13" x14ac:dyDescent="0.35">
      <c r="D14" s="23"/>
      <c r="E14" t="s">
        <v>31</v>
      </c>
    </row>
    <row r="15" spans="2:13" x14ac:dyDescent="0.35">
      <c r="D15" s="26"/>
      <c r="E15" t="s">
        <v>37</v>
      </c>
    </row>
    <row r="19" spans="2:3" x14ac:dyDescent="0.35">
      <c r="B19" s="25" t="s">
        <v>33</v>
      </c>
      <c r="C19" s="15">
        <v>43778</v>
      </c>
    </row>
    <row r="20" spans="2:3" x14ac:dyDescent="0.35">
      <c r="B20" s="25" t="s">
        <v>35</v>
      </c>
      <c r="C20" s="15">
        <v>1489</v>
      </c>
    </row>
    <row r="21" spans="2:3" x14ac:dyDescent="0.35">
      <c r="B21" s="25" t="s">
        <v>36</v>
      </c>
      <c r="C21" s="15">
        <v>660</v>
      </c>
    </row>
    <row r="22" spans="2:3" x14ac:dyDescent="0.35">
      <c r="B22" s="25"/>
      <c r="C22" s="15">
        <f>SUM(C19:C21)</f>
        <v>45927</v>
      </c>
    </row>
  </sheetData>
  <pageMargins left="0.7" right="0.7" top="0.75" bottom="0.75" header="0.3" footer="0.3"/>
  <pageSetup paperSize="9" orientation="portrait" horizontalDpi="0" verticalDpi="0" r:id="rId1"/>
  <ignoredErrors>
    <ignoredError sqref="I4:I5 L4:L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tabSelected="1" zoomScale="80" zoomScaleNormal="80" workbookViewId="0">
      <selection activeCell="K15" sqref="K15"/>
    </sheetView>
  </sheetViews>
  <sheetFormatPr baseColWidth="10" defaultRowHeight="14.5" x14ac:dyDescent="0.35"/>
  <cols>
    <col min="1" max="1" width="3.08984375" customWidth="1"/>
    <col min="2" max="2" width="31.90625" bestFit="1" customWidth="1"/>
    <col min="5" max="5" width="55.7265625" bestFit="1" customWidth="1"/>
    <col min="8" max="8" width="12.08984375" customWidth="1"/>
    <col min="10" max="10" width="14.453125" bestFit="1" customWidth="1"/>
    <col min="12" max="12" width="12" bestFit="1" customWidth="1"/>
  </cols>
  <sheetData>
    <row r="1" spans="2:13" ht="15" thickBot="1" x14ac:dyDescent="0.4"/>
    <row r="2" spans="2:13" ht="29" x14ac:dyDescent="0.35">
      <c r="B2" s="1" t="s">
        <v>0</v>
      </c>
      <c r="C2" s="2" t="s">
        <v>1</v>
      </c>
      <c r="D2" s="3" t="s">
        <v>2</v>
      </c>
      <c r="E2" s="2" t="s">
        <v>3</v>
      </c>
      <c r="F2" s="2" t="s">
        <v>4</v>
      </c>
      <c r="G2" s="2" t="s">
        <v>5</v>
      </c>
      <c r="H2" s="3" t="s">
        <v>34</v>
      </c>
      <c r="I2" s="2" t="s">
        <v>7</v>
      </c>
      <c r="J2" s="2" t="s">
        <v>8</v>
      </c>
      <c r="K2" s="4" t="s">
        <v>9</v>
      </c>
      <c r="L2" s="2" t="s">
        <v>10</v>
      </c>
    </row>
    <row r="3" spans="2:13" x14ac:dyDescent="0.35">
      <c r="B3" s="5" t="s">
        <v>11</v>
      </c>
      <c r="C3" s="5">
        <v>102</v>
      </c>
      <c r="D3" s="6">
        <v>43382</v>
      </c>
      <c r="E3" s="5" t="s">
        <v>12</v>
      </c>
      <c r="F3" s="7">
        <v>255000</v>
      </c>
      <c r="G3" s="8">
        <v>0</v>
      </c>
      <c r="H3" s="8">
        <v>0</v>
      </c>
      <c r="I3" s="8">
        <f>G3*0.4</f>
        <v>0</v>
      </c>
      <c r="J3" s="8">
        <f>-F3*7%</f>
        <v>-17850</v>
      </c>
      <c r="K3" s="8">
        <v>0</v>
      </c>
      <c r="L3" s="8">
        <f>SUM(F3:K3)</f>
        <v>237150</v>
      </c>
      <c r="M3" s="14"/>
    </row>
    <row r="4" spans="2:13" x14ac:dyDescent="0.35">
      <c r="B4" s="5" t="s">
        <v>11</v>
      </c>
      <c r="C4" s="5">
        <v>104</v>
      </c>
      <c r="D4" s="6">
        <v>43862</v>
      </c>
      <c r="E4" s="24" t="s">
        <v>30</v>
      </c>
      <c r="F4" s="15">
        <v>260000</v>
      </c>
      <c r="G4" s="8">
        <v>0</v>
      </c>
      <c r="H4" s="8">
        <v>0</v>
      </c>
      <c r="I4" s="8">
        <f t="shared" ref="I4:I10" si="0">G4*0.4</f>
        <v>0</v>
      </c>
      <c r="J4" s="8">
        <f>-F4*7%</f>
        <v>-18200</v>
      </c>
      <c r="K4" s="8">
        <v>0</v>
      </c>
      <c r="L4" s="8">
        <f>SUM(F4:K4)</f>
        <v>241800</v>
      </c>
    </row>
    <row r="5" spans="2:13" x14ac:dyDescent="0.35">
      <c r="B5" s="5" t="s">
        <v>11</v>
      </c>
      <c r="C5" s="5">
        <v>108</v>
      </c>
      <c r="D5" s="6">
        <v>43905</v>
      </c>
      <c r="E5" s="27"/>
      <c r="F5" s="15">
        <v>0</v>
      </c>
      <c r="G5" s="8">
        <v>0</v>
      </c>
      <c r="H5" s="8">
        <v>0</v>
      </c>
      <c r="I5" s="8">
        <f t="shared" si="0"/>
        <v>0</v>
      </c>
      <c r="J5" s="8">
        <f>-F5*7%</f>
        <v>0</v>
      </c>
      <c r="K5" s="8">
        <v>0</v>
      </c>
      <c r="L5" s="8">
        <f t="shared" ref="L5" si="1">F5+G5+H5-I5-J5-K5</f>
        <v>0</v>
      </c>
      <c r="M5" s="30"/>
    </row>
    <row r="6" spans="2:13" x14ac:dyDescent="0.35">
      <c r="B6" s="5" t="s">
        <v>11</v>
      </c>
      <c r="C6" s="5">
        <v>2004</v>
      </c>
      <c r="D6" s="6">
        <v>43862</v>
      </c>
      <c r="E6" s="10" t="s">
        <v>32</v>
      </c>
      <c r="F6" s="7">
        <v>260000</v>
      </c>
      <c r="G6" s="8">
        <v>0</v>
      </c>
      <c r="H6" s="8">
        <v>0</v>
      </c>
      <c r="I6" s="8">
        <f t="shared" si="0"/>
        <v>0</v>
      </c>
      <c r="J6" s="8">
        <f>-F6*7%</f>
        <v>-18200</v>
      </c>
      <c r="K6" s="8">
        <v>0</v>
      </c>
      <c r="L6" s="8">
        <f>SUM(F6:K6)</f>
        <v>241800</v>
      </c>
    </row>
    <row r="7" spans="2:13" x14ac:dyDescent="0.35">
      <c r="B7" s="5" t="s">
        <v>11</v>
      </c>
      <c r="C7" s="5">
        <v>2106</v>
      </c>
      <c r="D7" s="6">
        <v>43328</v>
      </c>
      <c r="E7" s="16" t="s">
        <v>16</v>
      </c>
      <c r="F7" s="9">
        <v>0</v>
      </c>
      <c r="G7" s="8">
        <v>0</v>
      </c>
      <c r="H7" s="8">
        <v>0</v>
      </c>
      <c r="I7" s="8">
        <f t="shared" si="0"/>
        <v>0</v>
      </c>
      <c r="J7" s="8">
        <f>-F7*7%</f>
        <v>0</v>
      </c>
      <c r="K7" s="8">
        <v>0</v>
      </c>
      <c r="L7" s="8">
        <f>F7+G7+H7-I7-J7-K7</f>
        <v>0</v>
      </c>
      <c r="M7" s="33"/>
    </row>
    <row r="8" spans="2:13" x14ac:dyDescent="0.35">
      <c r="B8" s="5" t="s">
        <v>11</v>
      </c>
      <c r="C8" s="5">
        <v>2006</v>
      </c>
      <c r="D8" s="6">
        <v>43344</v>
      </c>
      <c r="E8" s="5" t="s">
        <v>22</v>
      </c>
      <c r="F8" s="9">
        <v>302670</v>
      </c>
      <c r="G8" s="8">
        <v>0</v>
      </c>
      <c r="H8" s="8">
        <v>0</v>
      </c>
      <c r="I8" s="8">
        <f t="shared" si="0"/>
        <v>0</v>
      </c>
      <c r="J8" s="8">
        <f>-F8*7%</f>
        <v>-21186.9</v>
      </c>
      <c r="K8" s="8">
        <v>0</v>
      </c>
      <c r="L8" s="8">
        <f>SUM(F8:K8)</f>
        <v>281483.09999999998</v>
      </c>
    </row>
    <row r="9" spans="2:13" x14ac:dyDescent="0.35">
      <c r="B9" s="5" t="s">
        <v>11</v>
      </c>
      <c r="C9" s="5">
        <v>306</v>
      </c>
      <c r="D9" s="6">
        <v>43333</v>
      </c>
      <c r="E9" s="10" t="s">
        <v>40</v>
      </c>
      <c r="F9" s="9">
        <v>302670</v>
      </c>
      <c r="G9" s="8">
        <v>0</v>
      </c>
      <c r="H9" s="8">
        <v>0</v>
      </c>
      <c r="I9" s="8">
        <f t="shared" si="0"/>
        <v>0</v>
      </c>
      <c r="J9" s="8">
        <f>-F9*7%</f>
        <v>-21186.9</v>
      </c>
      <c r="K9" s="8">
        <v>0</v>
      </c>
      <c r="L9" s="8">
        <f>SUM(F9:K9)</f>
        <v>281483.09999999998</v>
      </c>
    </row>
    <row r="10" spans="2:13" x14ac:dyDescent="0.35">
      <c r="B10" s="5" t="s">
        <v>11</v>
      </c>
      <c r="C10" s="5">
        <v>808</v>
      </c>
      <c r="D10" s="6">
        <v>43805</v>
      </c>
      <c r="E10" s="5" t="s">
        <v>24</v>
      </c>
      <c r="F10" s="9">
        <v>260000</v>
      </c>
      <c r="G10" s="31">
        <v>87000</v>
      </c>
      <c r="H10" s="8">
        <v>0</v>
      </c>
      <c r="I10" s="8">
        <v>0</v>
      </c>
      <c r="J10" s="8">
        <f>-F10*7%</f>
        <v>-18200</v>
      </c>
      <c r="K10" s="8">
        <v>0</v>
      </c>
      <c r="L10" s="8">
        <f>SUM(F10:K10)</f>
        <v>328800</v>
      </c>
    </row>
    <row r="11" spans="2:13" x14ac:dyDescent="0.35">
      <c r="J11" s="12"/>
      <c r="K11" s="19"/>
      <c r="L11" s="20">
        <f>SUM(L3:L10)</f>
        <v>1612516.2</v>
      </c>
    </row>
    <row r="12" spans="2:13" x14ac:dyDescent="0.35">
      <c r="D12" s="22"/>
      <c r="E12" s="13" t="s">
        <v>29</v>
      </c>
      <c r="F12" s="28"/>
      <c r="G12" s="28"/>
      <c r="H12" s="28"/>
    </row>
    <row r="13" spans="2:13" x14ac:dyDescent="0.35">
      <c r="D13" s="22"/>
      <c r="E13" s="13" t="s">
        <v>38</v>
      </c>
      <c r="F13" s="28"/>
      <c r="G13" s="28"/>
      <c r="H13" s="28"/>
    </row>
    <row r="14" spans="2:13" x14ac:dyDescent="0.35">
      <c r="D14" s="23"/>
      <c r="E14" s="28" t="s">
        <v>31</v>
      </c>
      <c r="F14" s="28"/>
      <c r="G14" s="28"/>
      <c r="H14" s="28"/>
    </row>
    <row r="15" spans="2:13" x14ac:dyDescent="0.35">
      <c r="D15" s="26"/>
      <c r="E15" s="29" t="s">
        <v>39</v>
      </c>
      <c r="F15" s="28"/>
      <c r="G15" s="28"/>
      <c r="H15" s="28"/>
    </row>
    <row r="16" spans="2:13" x14ac:dyDescent="0.35">
      <c r="D16" s="32"/>
      <c r="E16" s="29" t="s">
        <v>41</v>
      </c>
    </row>
  </sheetData>
  <pageMargins left="0.7" right="0.7" top="0.75" bottom="0.75" header="0.3" footer="0.3"/>
  <pageSetup paperSize="9" orientation="portrait" horizontalDpi="0" verticalDpi="0" r:id="rId1"/>
  <ignoredErrors>
    <ignoredError sqref="L5:L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Enero</vt:lpstr>
      <vt:lpstr>Febrero</vt:lpstr>
      <vt:lpstr>Marzo</vt:lpstr>
      <vt:lpstr>Enero 2020</vt:lpstr>
      <vt:lpstr>Febrero 2020</vt:lpstr>
      <vt:lpstr>Marzo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2019-01-08T21:11:27Z</dcterms:created>
  <dcterms:modified xsi:type="dcterms:W3CDTF">2020-03-09T22:04:52Z</dcterms:modified>
</cp:coreProperties>
</file>