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20\RENTABILIZAR\CLIENTES CORREDORA\FRANCISCO YERMANY\"/>
    </mc:Choice>
  </mc:AlternateContent>
  <bookViews>
    <workbookView xWindow="0" yWindow="0" windowWidth="19200" windowHeight="7310" firstSheet="3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3" i="12" l="1"/>
  <c r="I10" i="12"/>
  <c r="K10" i="12" l="1"/>
  <c r="J10" i="12"/>
  <c r="L10" i="12" s="1"/>
  <c r="K9" i="12"/>
  <c r="J9" i="12"/>
  <c r="L9" i="12" s="1"/>
  <c r="K8" i="12"/>
  <c r="J8" i="12"/>
  <c r="K7" i="12"/>
  <c r="J7" i="12"/>
  <c r="L7" i="12" s="1"/>
  <c r="K6" i="12"/>
  <c r="J6" i="12"/>
  <c r="I6" i="12"/>
  <c r="L6" i="12" s="1"/>
  <c r="K5" i="12"/>
  <c r="J5" i="12"/>
  <c r="I5" i="12"/>
  <c r="K4" i="12"/>
  <c r="J4" i="12"/>
  <c r="I4" i="12"/>
  <c r="K3" i="12"/>
  <c r="J3" i="12"/>
  <c r="I3" i="12"/>
  <c r="L5" i="12" l="1"/>
  <c r="L4" i="12"/>
  <c r="L3" i="12"/>
  <c r="L8" i="12"/>
  <c r="J10" i="11"/>
  <c r="I10" i="11"/>
  <c r="J9" i="11"/>
  <c r="I9" i="11"/>
  <c r="J8" i="11"/>
  <c r="I8" i="11"/>
  <c r="J7" i="11"/>
  <c r="I7" i="11"/>
  <c r="J6" i="11"/>
  <c r="I6" i="11"/>
  <c r="H6" i="11"/>
  <c r="J5" i="11"/>
  <c r="I5" i="11"/>
  <c r="H5" i="11"/>
  <c r="J4" i="11"/>
  <c r="I4" i="11"/>
  <c r="H4" i="11"/>
  <c r="J3" i="11"/>
  <c r="I3" i="11"/>
  <c r="H3" i="11"/>
  <c r="L11" i="12" l="1"/>
  <c r="L13" i="12" s="1"/>
  <c r="K5" i="11"/>
  <c r="K4" i="11"/>
  <c r="K8" i="11"/>
  <c r="K10" i="11"/>
  <c r="K3" i="11"/>
  <c r="K7" i="11"/>
  <c r="K9" i="11"/>
  <c r="K6" i="11"/>
  <c r="I11" i="11"/>
  <c r="J10" i="10"/>
  <c r="I10" i="10"/>
  <c r="K10" i="10" s="1"/>
  <c r="J9" i="10"/>
  <c r="I9" i="10"/>
  <c r="K9" i="10" s="1"/>
  <c r="J8" i="10"/>
  <c r="I8" i="10"/>
  <c r="J7" i="10"/>
  <c r="I7" i="10"/>
  <c r="K7" i="10" s="1"/>
  <c r="J6" i="10"/>
  <c r="I6" i="10"/>
  <c r="H6" i="10"/>
  <c r="J5" i="10"/>
  <c r="I5" i="10"/>
  <c r="H5" i="10"/>
  <c r="J4" i="10"/>
  <c r="I4" i="10"/>
  <c r="H4" i="10"/>
  <c r="J3" i="10"/>
  <c r="I3" i="10"/>
  <c r="H3" i="10"/>
  <c r="K11" i="11" l="1"/>
  <c r="K6" i="10"/>
  <c r="K5" i="10"/>
  <c r="I11" i="10"/>
  <c r="K4" i="10"/>
  <c r="K3" i="10"/>
  <c r="K8" i="10"/>
  <c r="I4" i="9"/>
  <c r="I5" i="9"/>
  <c r="I6" i="9"/>
  <c r="I7" i="9"/>
  <c r="I8" i="9"/>
  <c r="I9" i="9"/>
  <c r="I10" i="9"/>
  <c r="I3" i="9"/>
  <c r="I11" i="9" s="1"/>
  <c r="K11" i="10" l="1"/>
  <c r="J10" i="9"/>
  <c r="K10" i="9" s="1"/>
  <c r="J9" i="9"/>
  <c r="K9" i="9" s="1"/>
  <c r="J8" i="9"/>
  <c r="K8" i="9"/>
  <c r="J7" i="9"/>
  <c r="K7" i="9" s="1"/>
  <c r="J6" i="9"/>
  <c r="H6" i="9"/>
  <c r="K6" i="9" s="1"/>
  <c r="J5" i="9"/>
  <c r="K5" i="9" s="1"/>
  <c r="H5" i="9"/>
  <c r="J4" i="9"/>
  <c r="H4" i="9"/>
  <c r="K4" i="9" s="1"/>
  <c r="J3" i="9"/>
  <c r="K3" i="9" s="1"/>
  <c r="H3" i="9"/>
  <c r="K11" i="9" l="1"/>
  <c r="J10" i="8"/>
  <c r="I10" i="8"/>
  <c r="K10" i="8" s="1"/>
  <c r="J9" i="8"/>
  <c r="I9" i="8"/>
  <c r="K9" i="8" s="1"/>
  <c r="J8" i="8"/>
  <c r="I8" i="8"/>
  <c r="K8" i="8" s="1"/>
  <c r="J7" i="8"/>
  <c r="I7" i="8"/>
  <c r="K7" i="8" s="1"/>
  <c r="J6" i="8"/>
  <c r="I6" i="8"/>
  <c r="H6" i="8"/>
  <c r="J5" i="8"/>
  <c r="I5" i="8"/>
  <c r="K5" i="8" s="1"/>
  <c r="H5" i="8"/>
  <c r="J4" i="8"/>
  <c r="I4" i="8"/>
  <c r="H4" i="8"/>
  <c r="K4" i="8" s="1"/>
  <c r="J3" i="8"/>
  <c r="I3" i="8"/>
  <c r="H3" i="8"/>
  <c r="K3" i="8" s="1"/>
  <c r="J10" i="7"/>
  <c r="I10" i="7"/>
  <c r="K10" i="7" s="1"/>
  <c r="J9" i="7"/>
  <c r="I9" i="7"/>
  <c r="J8" i="7"/>
  <c r="I8" i="7"/>
  <c r="K8" i="7" s="1"/>
  <c r="J7" i="7"/>
  <c r="I7" i="7"/>
  <c r="J6" i="7"/>
  <c r="I6" i="7"/>
  <c r="H6" i="7"/>
  <c r="K6" i="7" s="1"/>
  <c r="J5" i="7"/>
  <c r="I5" i="7"/>
  <c r="H5" i="7"/>
  <c r="K5" i="7" s="1"/>
  <c r="J4" i="7"/>
  <c r="I4" i="7"/>
  <c r="H4" i="7"/>
  <c r="K3" i="7"/>
  <c r="J3" i="7"/>
  <c r="I3" i="7"/>
  <c r="H3" i="7"/>
  <c r="K4" i="7" l="1"/>
  <c r="K7" i="7"/>
  <c r="K9" i="7"/>
  <c r="K11" i="7" s="1"/>
  <c r="K6" i="8"/>
  <c r="K11" i="8" s="1"/>
  <c r="J10" i="6"/>
  <c r="I10" i="6"/>
  <c r="K10" i="6" s="1"/>
  <c r="J9" i="6"/>
  <c r="K9" i="6" s="1"/>
  <c r="I9" i="6"/>
  <c r="J8" i="6"/>
  <c r="K8" i="6" s="1"/>
  <c r="I8" i="6"/>
  <c r="J7" i="6"/>
  <c r="I7" i="6"/>
  <c r="K7" i="6" s="1"/>
  <c r="J6" i="6"/>
  <c r="I6" i="6"/>
  <c r="H6" i="6"/>
  <c r="J5" i="6"/>
  <c r="I5" i="6"/>
  <c r="K5" i="6" s="1"/>
  <c r="H5" i="6"/>
  <c r="J4" i="6"/>
  <c r="I4" i="6"/>
  <c r="H4" i="6"/>
  <c r="J3" i="6"/>
  <c r="I3" i="6"/>
  <c r="H3" i="6"/>
  <c r="J10" i="5"/>
  <c r="I10" i="5"/>
  <c r="J9" i="5"/>
  <c r="I9" i="5"/>
  <c r="K9" i="5" s="1"/>
  <c r="K8" i="5"/>
  <c r="J8" i="5"/>
  <c r="I8" i="5"/>
  <c r="J7" i="5"/>
  <c r="I7" i="5"/>
  <c r="J6" i="5"/>
  <c r="I6" i="5"/>
  <c r="H6" i="5"/>
  <c r="J5" i="5"/>
  <c r="I5" i="5"/>
  <c r="H5" i="5"/>
  <c r="J4" i="5"/>
  <c r="I4" i="5"/>
  <c r="K4" i="5" s="1"/>
  <c r="H4" i="5"/>
  <c r="J3" i="5"/>
  <c r="I3" i="5"/>
  <c r="H3" i="5"/>
  <c r="J10" i="4"/>
  <c r="I10" i="4"/>
  <c r="K10" i="4" s="1"/>
  <c r="J9" i="4"/>
  <c r="K9" i="4" s="1"/>
  <c r="I9" i="4"/>
  <c r="J8" i="4"/>
  <c r="I8" i="4"/>
  <c r="K8" i="4" s="1"/>
  <c r="J7" i="4"/>
  <c r="I7" i="4"/>
  <c r="K7" i="4" s="1"/>
  <c r="J6" i="4"/>
  <c r="I6" i="4"/>
  <c r="H6" i="4"/>
  <c r="J5" i="4"/>
  <c r="I5" i="4"/>
  <c r="H5" i="4"/>
  <c r="K5" i="4" s="1"/>
  <c r="J4" i="4"/>
  <c r="I4" i="4"/>
  <c r="H4" i="4"/>
  <c r="K4" i="4" s="1"/>
  <c r="J3" i="4"/>
  <c r="I3" i="4"/>
  <c r="H3" i="4"/>
  <c r="J10" i="3"/>
  <c r="I10" i="3"/>
  <c r="K10" i="3" s="1"/>
  <c r="J9" i="3"/>
  <c r="K9" i="3" s="1"/>
  <c r="I9" i="3"/>
  <c r="J8" i="3"/>
  <c r="I8" i="3"/>
  <c r="K8" i="3" s="1"/>
  <c r="J7" i="3"/>
  <c r="I7" i="3"/>
  <c r="J6" i="3"/>
  <c r="I6" i="3"/>
  <c r="H6" i="3"/>
  <c r="J5" i="3"/>
  <c r="I5" i="3"/>
  <c r="H5" i="3"/>
  <c r="K5" i="3" s="1"/>
  <c r="J4" i="3"/>
  <c r="I4" i="3"/>
  <c r="H4" i="3"/>
  <c r="J3" i="3"/>
  <c r="I3" i="3"/>
  <c r="H3" i="3"/>
  <c r="J10" i="2"/>
  <c r="I10" i="2"/>
  <c r="K10" i="2" s="1"/>
  <c r="J9" i="2"/>
  <c r="I9" i="2"/>
  <c r="K9" i="2" s="1"/>
  <c r="J8" i="2"/>
  <c r="I8" i="2"/>
  <c r="K8" i="2" s="1"/>
  <c r="J7" i="2"/>
  <c r="I7" i="2"/>
  <c r="K7" i="2" s="1"/>
  <c r="J6" i="2"/>
  <c r="K6" i="2" s="1"/>
  <c r="I6" i="2"/>
  <c r="H6" i="2"/>
  <c r="J5" i="2"/>
  <c r="K5" i="2" s="1"/>
  <c r="I5" i="2"/>
  <c r="H5" i="2"/>
  <c r="J4" i="2"/>
  <c r="K4" i="2" s="1"/>
  <c r="I4" i="2"/>
  <c r="H4" i="2"/>
  <c r="J3" i="2"/>
  <c r="K3" i="2" s="1"/>
  <c r="I3" i="2"/>
  <c r="H3" i="2"/>
  <c r="J4" i="1"/>
  <c r="J10" i="1"/>
  <c r="I10" i="1"/>
  <c r="J9" i="1"/>
  <c r="I9" i="1"/>
  <c r="J8" i="1"/>
  <c r="I8" i="1"/>
  <c r="J7" i="1"/>
  <c r="I7" i="1"/>
  <c r="J6" i="1"/>
  <c r="I6" i="1"/>
  <c r="H6" i="1"/>
  <c r="J5" i="1"/>
  <c r="I5" i="1"/>
  <c r="K5" i="1" s="1"/>
  <c r="H5" i="1"/>
  <c r="I4" i="1"/>
  <c r="H4" i="1"/>
  <c r="K4" i="1" s="1"/>
  <c r="J3" i="1"/>
  <c r="I3" i="1"/>
  <c r="H3" i="1"/>
  <c r="K3" i="5" l="1"/>
  <c r="K7" i="5"/>
  <c r="K4" i="6"/>
  <c r="K9" i="1"/>
  <c r="K3" i="4"/>
  <c r="K6" i="5"/>
  <c r="K3" i="6"/>
  <c r="K6" i="1"/>
  <c r="K11" i="1" s="1"/>
  <c r="K8" i="1"/>
  <c r="K10" i="1"/>
  <c r="K6" i="3"/>
  <c r="K6" i="4"/>
  <c r="K5" i="5"/>
  <c r="K10" i="5"/>
  <c r="K6" i="6"/>
  <c r="K11" i="2"/>
  <c r="K4" i="3"/>
  <c r="K3" i="1"/>
  <c r="K7" i="1"/>
  <c r="K3" i="3"/>
  <c r="K11" i="3" s="1"/>
  <c r="K7" i="3"/>
  <c r="K11" i="6" l="1"/>
  <c r="K11" i="4"/>
  <c r="K11" i="5"/>
</calcChain>
</file>

<file path=xl/sharedStrings.xml><?xml version="1.0" encoding="utf-8"?>
<sst xmlns="http://schemas.openxmlformats.org/spreadsheetml/2006/main" count="346" uniqueCount="38">
  <si>
    <t>Proyecto</t>
  </si>
  <si>
    <t>Depto</t>
  </si>
  <si>
    <t>Fecha Inicio Arriendo</t>
  </si>
  <si>
    <t xml:space="preserve"> Nombre  Arrendatario</t>
  </si>
  <si>
    <t>Arriendo</t>
  </si>
  <si>
    <t>Garantía</t>
  </si>
  <si>
    <t>OTRO</t>
  </si>
  <si>
    <t>Comisión</t>
  </si>
  <si>
    <t>Administración</t>
  </si>
  <si>
    <t>Gastos</t>
  </si>
  <si>
    <t>Total</t>
  </si>
  <si>
    <t>DEPARTAMENTAL 950</t>
  </si>
  <si>
    <t>Mairelis Daniela Suárez Suárez</t>
  </si>
  <si>
    <t>Ernesto Alberto Fuenmayor Andrade</t>
  </si>
  <si>
    <t>Rodrigo Elías Mussa Mujica</t>
  </si>
  <si>
    <t>Oscar Antonio González Martell</t>
  </si>
  <si>
    <t>Mauro Silva rodríguez</t>
  </si>
  <si>
    <t>Keylimar Rincón Meneses</t>
  </si>
  <si>
    <t>Giocrisrai Godoy Bonillo</t>
  </si>
  <si>
    <t>Gonzalo Flores Carrasco</t>
  </si>
  <si>
    <t>Total Mes</t>
  </si>
  <si>
    <t>Reajustado</t>
  </si>
  <si>
    <t>Se va a fines de Octubre</t>
  </si>
  <si>
    <t>En arriendo</t>
  </si>
  <si>
    <t>Kelimar Rincón Meneses</t>
  </si>
  <si>
    <t>Giocrisrai Godoy Bonillo y MARIANO DAVID PEREZ MARTINEZ</t>
  </si>
  <si>
    <t>Nelsón Raúl Rojas Baeza</t>
  </si>
  <si>
    <t>En Arriendo</t>
  </si>
  <si>
    <t>Mauro Silva Rodríguez</t>
  </si>
  <si>
    <t>Diferencia agua 808</t>
  </si>
  <si>
    <t>Diferencia luz 808</t>
  </si>
  <si>
    <t>Diferencia Gto común oct depto 808</t>
  </si>
  <si>
    <t>Agua depto 2004</t>
  </si>
  <si>
    <t>Luz depto 2004</t>
  </si>
  <si>
    <t>A pago</t>
  </si>
  <si>
    <t>Pendiente de nov 670 y dic 2.670</t>
  </si>
  <si>
    <t>Se va a fin de mes</t>
  </si>
  <si>
    <t>Gto común oct depto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</si>
</sst>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;[Red]&quot;$&quot;\-#,##0"/>
    <numFmt numFmtId="42" formatCode="_ &quot;$&quot;* #,##0_ ;_ &quot;$&quot;* \-#,##0_ ;_ &quot;$&quot;* &quot;-&quot;_ ;_ @_ "/>
    <numFmt numFmtId="164" formatCode="&quot;$&quot;\ #,##0;[Red]\-&quot;$&quot;\ #,##0"/>
    <numFmt numFmtId="165" formatCode="_-&quot;$&quot;\ * #,##0.00_-;\-&quot;$&quot;\ * #,##0.00_-;_-&quot;$&quot;\ * &quot;-&quot;??_-;_-@_-"/>
    <numFmt numFmtId="166" formatCode="_-&quot;$&quot;\ * #,##0_-;\-&quot;$&quot;\ * #,##0_-;_-&quot;$&quot;\ * &quot;-&quot;??_-;_-@_-"/>
    <numFmt numFmtId="167" formatCode="&quot;$&quot;\ 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6" fontId="2" fillId="2" borderId="2" xfId="1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67" fontId="0" fillId="0" borderId="3" xfId="1" applyNumberFormat="1" applyFont="1" applyBorder="1" applyAlignment="1">
      <alignment horizontal="center"/>
    </xf>
    <xf numFmtId="166" fontId="0" fillId="0" borderId="3" xfId="1" applyNumberFormat="1" applyFon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2" fillId="2" borderId="0" xfId="0" applyFont="1" applyFill="1"/>
    <xf numFmtId="166" fontId="0" fillId="0" borderId="0" xfId="0" applyNumberFormat="1"/>
    <xf numFmtId="164" fontId="0" fillId="3" borderId="3" xfId="0" applyNumberFormat="1" applyFill="1" applyBorder="1" applyAlignment="1">
      <alignment horizontal="center"/>
    </xf>
    <xf numFmtId="0" fontId="0" fillId="3" borderId="0" xfId="0" applyFill="1"/>
    <xf numFmtId="0" fontId="0" fillId="4" borderId="3" xfId="0" applyFill="1" applyBorder="1" applyAlignment="1">
      <alignment horizontal="center"/>
    </xf>
    <xf numFmtId="0" fontId="0" fillId="4" borderId="0" xfId="0" applyFill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5" borderId="3" xfId="0" applyFill="1" applyBorder="1" applyAlignment="1">
      <alignment horizontal="center"/>
    </xf>
    <xf numFmtId="14" fontId="0" fillId="5" borderId="3" xfId="0" applyNumberForma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4" fontId="0" fillId="6" borderId="3" xfId="0" applyNumberFormat="1" applyFill="1" applyBorder="1" applyAlignment="1">
      <alignment horizontal="center"/>
    </xf>
    <xf numFmtId="0" fontId="0" fillId="6" borderId="0" xfId="0" applyFill="1"/>
    <xf numFmtId="167" fontId="0" fillId="0" borderId="3" xfId="1" applyNumberFormat="1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14" fontId="0" fillId="7" borderId="3" xfId="0" applyNumberFormat="1" applyFill="1" applyBorder="1" applyAlignment="1">
      <alignment horizontal="center"/>
    </xf>
    <xf numFmtId="0" fontId="0" fillId="7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6" borderId="3" xfId="0" applyFill="1" applyBorder="1"/>
    <xf numFmtId="6" fontId="0" fillId="0" borderId="0" xfId="0" applyNumberFormat="1"/>
    <xf numFmtId="0" fontId="0" fillId="0" borderId="3" xfId="0" applyBorder="1"/>
    <xf numFmtId="42" fontId="0" fillId="0" borderId="3" xfId="2" applyFont="1" applyBorder="1"/>
    <xf numFmtId="42" fontId="0" fillId="0" borderId="3" xfId="0" applyNumberFormat="1" applyBorder="1"/>
    <xf numFmtId="0" fontId="0" fillId="0" borderId="3" xfId="0" applyBorder="1" applyAlignment="1">
      <alignment horizontal="center" vertical="center"/>
    </xf>
    <xf numFmtId="0" fontId="2" fillId="0" borderId="0" xfId="0" applyFont="1" applyFill="1" applyBorder="1"/>
    <xf numFmtId="166" fontId="0" fillId="0" borderId="3" xfId="0" applyNumberFormat="1" applyBorder="1"/>
    <xf numFmtId="166" fontId="0" fillId="0" borderId="3" xfId="0" applyNumberFormat="1" applyBorder="1" applyAlignment="1">
      <alignment horizontal="center" vertical="center"/>
    </xf>
    <xf numFmtId="0" fontId="0" fillId="8" borderId="3" xfId="0" applyFill="1" applyBorder="1" applyAlignment="1">
      <alignment horizontal="center"/>
    </xf>
    <xf numFmtId="164" fontId="0" fillId="6" borderId="3" xfId="0" applyNumberFormat="1" applyFill="1" applyBorder="1" applyAlignment="1">
      <alignment horizontal="center"/>
    </xf>
    <xf numFmtId="0" fontId="0" fillId="8" borderId="3" xfId="0" applyFill="1" applyBorder="1"/>
    <xf numFmtId="167" fontId="0" fillId="8" borderId="3" xfId="1" applyNumberFormat="1" applyFont="1" applyFill="1" applyBorder="1" applyAlignment="1">
      <alignment horizontal="center"/>
    </xf>
  </cellXfs>
  <cellStyles count="3">
    <cellStyle name="Moneda" xfId="1" builtinId="4"/>
    <cellStyle name="Moneda [0]" xfId="2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1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9" max="9" width="14.4531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1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2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1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1"/>
    </sheetView>
  </sheetViews>
  <sheetFormatPr baseColWidth="10" defaultRowHeight="14.5" x14ac:dyDescent="0.35"/>
  <cols>
    <col min="1" max="1" width="20" bestFit="1" customWidth="1"/>
    <col min="2" max="2" width="6.453125" bestFit="1" customWidth="1"/>
    <col min="4" max="4" width="33.816406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2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9" max="9" width="14.4531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2"/>
    </sheetView>
  </sheetViews>
  <sheetFormatPr baseColWidth="10" defaultRowHeight="14.5" x14ac:dyDescent="0.35"/>
  <cols>
    <col min="1" max="1" width="20" bestFit="1" customWidth="1"/>
    <col min="2" max="2" width="6.453125" bestFit="1" customWidth="1"/>
    <col min="4" max="4" width="33.816406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I3" sqref="I3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9" max="9" width="14.4531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E7" sqref="E7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9" max="9" width="14.4531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>E3*7%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ref="I4:I10" si="0">E4*7%</f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15" t="s">
        <v>16</v>
      </c>
      <c r="E7" s="13">
        <v>302670</v>
      </c>
      <c r="F7" s="8">
        <v>0</v>
      </c>
      <c r="G7" s="8">
        <v>0</v>
      </c>
      <c r="H7" s="8">
        <v>0</v>
      </c>
      <c r="I7" s="8">
        <f t="shared" si="0"/>
        <v>21186.9</v>
      </c>
      <c r="J7" s="8">
        <f>D21</f>
        <v>0</v>
      </c>
      <c r="K7" s="8">
        <f>E7+F7+G7-H7-I7-J7</f>
        <v>281483.09999999998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13">
        <v>302670</v>
      </c>
      <c r="F8" s="8">
        <v>0</v>
      </c>
      <c r="G8" s="8">
        <v>0</v>
      </c>
      <c r="H8" s="8">
        <v>0</v>
      </c>
      <c r="I8" s="8">
        <f t="shared" si="0"/>
        <v>21186.9</v>
      </c>
      <c r="J8" s="8">
        <f>E21</f>
        <v>0</v>
      </c>
      <c r="K8" s="8">
        <f t="shared" ref="K8:K10" si="3">E8+F8+G8-H8-I8-J8</f>
        <v>281483.09999999998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13">
        <v>302670</v>
      </c>
      <c r="F9" s="8">
        <v>0</v>
      </c>
      <c r="G9" s="8">
        <v>0</v>
      </c>
      <c r="H9" s="8">
        <v>0</v>
      </c>
      <c r="I9" s="8">
        <f t="shared" si="0"/>
        <v>21186.9</v>
      </c>
      <c r="J9" s="8">
        <f>F21</f>
        <v>0</v>
      </c>
      <c r="K9" s="8">
        <f t="shared" si="3"/>
        <v>281483.09999999998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0"/>
        <v>18200</v>
      </c>
      <c r="J10" s="8">
        <f>G21</f>
        <v>0</v>
      </c>
      <c r="K10" s="8">
        <f t="shared" si="3"/>
        <v>241800</v>
      </c>
    </row>
    <row r="11" spans="1:11" x14ac:dyDescent="0.35">
      <c r="I11" s="12">
        <f>SUM(I3:I10)</f>
        <v>153510.69999999998</v>
      </c>
      <c r="J11" s="11" t="s">
        <v>20</v>
      </c>
      <c r="K11" s="12">
        <f>SUM(K3:K10)</f>
        <v>2039499.3000000003</v>
      </c>
    </row>
    <row r="13" spans="1:11" x14ac:dyDescent="0.35">
      <c r="C13" s="14"/>
      <c r="D13" s="17" t="s">
        <v>21</v>
      </c>
    </row>
    <row r="14" spans="1:11" x14ac:dyDescent="0.35">
      <c r="C14" s="16"/>
      <c r="D14" s="17" t="s">
        <v>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D7" sqref="D7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9" max="9" width="14.453125" bestFit="1" customWidth="1"/>
    <col min="11" max="11" width="12" bestFit="1" customWidth="1"/>
  </cols>
  <sheetData>
    <row r="1" spans="1:12" ht="15" thickBot="1" x14ac:dyDescent="0.4"/>
    <row r="2" spans="1:12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2" x14ac:dyDescent="0.35">
      <c r="A3" s="19" t="s">
        <v>11</v>
      </c>
      <c r="B3" s="19">
        <v>102</v>
      </c>
      <c r="C3" s="20">
        <v>43382</v>
      </c>
      <c r="D3" s="19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>E3*7%</f>
        <v>17850</v>
      </c>
      <c r="J3" s="8">
        <f>C19</f>
        <v>0</v>
      </c>
      <c r="K3" s="8">
        <f>E3+F3+G3-H3-I3-J3</f>
        <v>237150</v>
      </c>
      <c r="L3" s="18"/>
    </row>
    <row r="4" spans="1:12" x14ac:dyDescent="0.35">
      <c r="A4" s="19" t="s">
        <v>11</v>
      </c>
      <c r="B4" s="19">
        <v>104</v>
      </c>
      <c r="C4" s="20">
        <v>43382</v>
      </c>
      <c r="D4" s="19" t="s">
        <v>13</v>
      </c>
      <c r="E4" s="25">
        <v>255000</v>
      </c>
      <c r="F4" s="8">
        <v>0</v>
      </c>
      <c r="G4" s="8">
        <v>0</v>
      </c>
      <c r="H4" s="8">
        <f>F4*0.4</f>
        <v>0</v>
      </c>
      <c r="I4" s="8">
        <f t="shared" ref="I4:I10" si="0">E4*7%</f>
        <v>17850</v>
      </c>
      <c r="J4" s="8">
        <f>C20</f>
        <v>0</v>
      </c>
      <c r="K4" s="8">
        <f t="shared" ref="K4:K6" si="1">E4+F4+G4-H4-I4-J4</f>
        <v>237150</v>
      </c>
    </row>
    <row r="5" spans="1:12" x14ac:dyDescent="0.35">
      <c r="A5" s="19" t="s">
        <v>11</v>
      </c>
      <c r="B5" s="19">
        <v>108</v>
      </c>
      <c r="C5" s="20">
        <v>43381</v>
      </c>
      <c r="D5" s="19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E19</f>
        <v>0</v>
      </c>
      <c r="K5" s="8">
        <f t="shared" si="1"/>
        <v>241800</v>
      </c>
    </row>
    <row r="6" spans="1:12" x14ac:dyDescent="0.35">
      <c r="A6" s="22" t="s">
        <v>11</v>
      </c>
      <c r="B6" s="22">
        <v>2004</v>
      </c>
      <c r="C6" s="23"/>
      <c r="D6" s="22"/>
      <c r="E6" s="7">
        <v>0</v>
      </c>
      <c r="F6" s="8">
        <v>0</v>
      </c>
      <c r="G6" s="8">
        <v>0</v>
      </c>
      <c r="H6" s="8">
        <f t="shared" si="2"/>
        <v>0</v>
      </c>
      <c r="I6" s="8">
        <f t="shared" si="0"/>
        <v>0</v>
      </c>
      <c r="J6" s="8">
        <f>F19</f>
        <v>0</v>
      </c>
      <c r="K6" s="8">
        <f t="shared" si="1"/>
        <v>0</v>
      </c>
    </row>
    <row r="7" spans="1:12" x14ac:dyDescent="0.35">
      <c r="A7" s="19" t="s">
        <v>11</v>
      </c>
      <c r="B7" s="19">
        <v>2106</v>
      </c>
      <c r="C7" s="20">
        <v>43328</v>
      </c>
      <c r="D7" s="19" t="s">
        <v>16</v>
      </c>
      <c r="E7" s="9">
        <v>302670</v>
      </c>
      <c r="F7" s="8">
        <v>0</v>
      </c>
      <c r="G7" s="8">
        <v>0</v>
      </c>
      <c r="H7" s="8">
        <v>0</v>
      </c>
      <c r="I7" s="8">
        <f t="shared" si="0"/>
        <v>21186.9</v>
      </c>
      <c r="J7" s="8">
        <f>D17</f>
        <v>0</v>
      </c>
      <c r="K7" s="8">
        <f>E7+F7+G7-H7-I7-J7</f>
        <v>281483.09999999998</v>
      </c>
    </row>
    <row r="8" spans="1:12" x14ac:dyDescent="0.35">
      <c r="A8" s="19" t="s">
        <v>11</v>
      </c>
      <c r="B8" s="19">
        <v>2006</v>
      </c>
      <c r="C8" s="20">
        <v>43344</v>
      </c>
      <c r="D8" s="19" t="s">
        <v>17</v>
      </c>
      <c r="E8" s="9">
        <v>302670</v>
      </c>
      <c r="F8" s="8">
        <v>0</v>
      </c>
      <c r="G8" s="8">
        <v>0</v>
      </c>
      <c r="H8" s="8">
        <v>0</v>
      </c>
      <c r="I8" s="8">
        <f t="shared" si="0"/>
        <v>21186.9</v>
      </c>
      <c r="J8" s="8">
        <f>E17</f>
        <v>0</v>
      </c>
      <c r="K8" s="8">
        <f t="shared" ref="K8:K10" si="3">E8+F8+G8-H8-I8-J8</f>
        <v>281483.09999999998</v>
      </c>
    </row>
    <row r="9" spans="1:12" x14ac:dyDescent="0.35">
      <c r="A9" s="19" t="s">
        <v>11</v>
      </c>
      <c r="B9" s="19">
        <v>306</v>
      </c>
      <c r="C9" s="20">
        <v>43333</v>
      </c>
      <c r="D9" s="21" t="s">
        <v>18</v>
      </c>
      <c r="E9" s="9">
        <v>302670</v>
      </c>
      <c r="F9" s="8">
        <v>0</v>
      </c>
      <c r="G9" s="8">
        <v>0</v>
      </c>
      <c r="H9" s="8">
        <v>0</v>
      </c>
      <c r="I9" s="8">
        <f t="shared" si="0"/>
        <v>21186.9</v>
      </c>
      <c r="J9" s="8">
        <f>F17</f>
        <v>0</v>
      </c>
      <c r="K9" s="8">
        <f t="shared" si="3"/>
        <v>281483.09999999998</v>
      </c>
    </row>
    <row r="10" spans="1:12" x14ac:dyDescent="0.35">
      <c r="A10" s="19" t="s">
        <v>11</v>
      </c>
      <c r="B10" s="19">
        <v>808</v>
      </c>
      <c r="C10" s="20"/>
      <c r="D10" s="19"/>
      <c r="E10" s="9">
        <v>260000</v>
      </c>
      <c r="F10" s="8">
        <v>0</v>
      </c>
      <c r="G10" s="8">
        <v>0</v>
      </c>
      <c r="H10" s="8">
        <v>0</v>
      </c>
      <c r="I10" s="8">
        <f t="shared" si="0"/>
        <v>18200</v>
      </c>
      <c r="J10" s="8">
        <f>G17</f>
        <v>0</v>
      </c>
      <c r="K10" s="8">
        <f t="shared" si="3"/>
        <v>241800</v>
      </c>
    </row>
    <row r="11" spans="1:12" x14ac:dyDescent="0.35">
      <c r="I11" s="12">
        <f>SUM(I3:I10)</f>
        <v>135660.69999999998</v>
      </c>
      <c r="J11" s="11" t="s">
        <v>20</v>
      </c>
      <c r="K11" s="12">
        <f>SUM(K3:K10)</f>
        <v>1802349.2999999998</v>
      </c>
    </row>
    <row r="13" spans="1:12" x14ac:dyDescent="0.35">
      <c r="C13" s="24"/>
      <c r="D13" s="17" t="s">
        <v>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E7" sqref="E7"/>
    </sheetView>
  </sheetViews>
  <sheetFormatPr baseColWidth="10" defaultRowHeight="14.5" x14ac:dyDescent="0.35"/>
  <cols>
    <col min="1" max="1" width="20" bestFit="1" customWidth="1"/>
    <col min="4" max="4" width="52.08984375" bestFit="1" customWidth="1"/>
    <col min="9" max="9" width="14.453125" bestFit="1" customWidth="1"/>
    <col min="11" max="11" width="12" bestFit="1" customWidth="1"/>
  </cols>
  <sheetData>
    <row r="1" spans="1:12" ht="15" thickBot="1" x14ac:dyDescent="0.4"/>
    <row r="2" spans="1:12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2" x14ac:dyDescent="0.35">
      <c r="A3" s="26" t="s">
        <v>11</v>
      </c>
      <c r="B3" s="26">
        <v>102</v>
      </c>
      <c r="C3" s="27">
        <v>43382</v>
      </c>
      <c r="D3" s="26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>E3*7%</f>
        <v>17850</v>
      </c>
      <c r="J3" s="8">
        <f>C17</f>
        <v>0</v>
      </c>
      <c r="K3" s="8">
        <f>E3+F3+G3-H3-I3-J3</f>
        <v>237150</v>
      </c>
      <c r="L3" s="18"/>
    </row>
    <row r="4" spans="1:12" x14ac:dyDescent="0.35">
      <c r="A4" s="26" t="s">
        <v>11</v>
      </c>
      <c r="B4" s="26">
        <v>104</v>
      </c>
      <c r="C4" s="27">
        <v>43382</v>
      </c>
      <c r="D4" s="26" t="s">
        <v>13</v>
      </c>
      <c r="E4" s="25">
        <v>255000</v>
      </c>
      <c r="F4" s="8">
        <v>0</v>
      </c>
      <c r="G4" s="8">
        <v>0</v>
      </c>
      <c r="H4" s="8">
        <f>F4*0.4</f>
        <v>0</v>
      </c>
      <c r="I4" s="8">
        <f t="shared" ref="I4:I10" si="0">E4*7%</f>
        <v>17850</v>
      </c>
      <c r="J4" s="8">
        <f>C18</f>
        <v>0</v>
      </c>
      <c r="K4" s="8">
        <f t="shared" ref="K4:K6" si="1">E4+F4+G4-H4-I4-J4</f>
        <v>237150</v>
      </c>
    </row>
    <row r="5" spans="1:12" x14ac:dyDescent="0.35">
      <c r="A5" s="26" t="s">
        <v>11</v>
      </c>
      <c r="B5" s="26">
        <v>108</v>
      </c>
      <c r="C5" s="27">
        <v>43381</v>
      </c>
      <c r="D5" s="26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E17</f>
        <v>0</v>
      </c>
      <c r="K5" s="8">
        <f t="shared" si="1"/>
        <v>241800</v>
      </c>
    </row>
    <row r="6" spans="1:12" x14ac:dyDescent="0.35">
      <c r="A6" s="5" t="s">
        <v>11</v>
      </c>
      <c r="B6" s="5">
        <v>2004</v>
      </c>
      <c r="C6" s="6"/>
      <c r="D6" s="29" t="s">
        <v>27</v>
      </c>
      <c r="E6" s="7">
        <v>0</v>
      </c>
      <c r="F6" s="8">
        <v>0</v>
      </c>
      <c r="G6" s="8">
        <v>0</v>
      </c>
      <c r="H6" s="8">
        <f t="shared" si="2"/>
        <v>0</v>
      </c>
      <c r="I6" s="8">
        <f t="shared" si="0"/>
        <v>0</v>
      </c>
      <c r="J6" s="8">
        <f>F17</f>
        <v>0</v>
      </c>
      <c r="K6" s="8">
        <f t="shared" si="1"/>
        <v>0</v>
      </c>
    </row>
    <row r="7" spans="1:12" x14ac:dyDescent="0.35">
      <c r="A7" s="26" t="s">
        <v>11</v>
      </c>
      <c r="B7" s="26">
        <v>2106</v>
      </c>
      <c r="C7" s="27">
        <v>43328</v>
      </c>
      <c r="D7" s="26" t="s">
        <v>28</v>
      </c>
      <c r="E7" s="9">
        <v>302670</v>
      </c>
      <c r="F7" s="8">
        <v>0</v>
      </c>
      <c r="G7" s="8">
        <v>0</v>
      </c>
      <c r="H7" s="8">
        <v>0</v>
      </c>
      <c r="I7" s="8">
        <f t="shared" si="0"/>
        <v>21186.9</v>
      </c>
      <c r="J7" s="8">
        <f>D15</f>
        <v>0</v>
      </c>
      <c r="K7" s="8">
        <f>E7+F7+G7-H7-I7-J7</f>
        <v>281483.09999999998</v>
      </c>
    </row>
    <row r="8" spans="1:12" x14ac:dyDescent="0.35">
      <c r="A8" s="26" t="s">
        <v>11</v>
      </c>
      <c r="B8" s="26">
        <v>2006</v>
      </c>
      <c r="C8" s="27">
        <v>43344</v>
      </c>
      <c r="D8" s="26" t="s">
        <v>24</v>
      </c>
      <c r="E8" s="9">
        <v>302670</v>
      </c>
      <c r="F8" s="8">
        <v>0</v>
      </c>
      <c r="G8" s="8">
        <v>0</v>
      </c>
      <c r="H8" s="8">
        <v>0</v>
      </c>
      <c r="I8" s="8">
        <f t="shared" si="0"/>
        <v>21186.9</v>
      </c>
      <c r="J8" s="8">
        <f>E15</f>
        <v>0</v>
      </c>
      <c r="K8" s="8">
        <f t="shared" ref="K8:K10" si="3">E8+F8+G8-H8-I8-J8</f>
        <v>281483.09999999998</v>
      </c>
    </row>
    <row r="9" spans="1:12" x14ac:dyDescent="0.35">
      <c r="A9" s="26" t="s">
        <v>11</v>
      </c>
      <c r="B9" s="26">
        <v>306</v>
      </c>
      <c r="C9" s="27">
        <v>43333</v>
      </c>
      <c r="D9" s="28" t="s">
        <v>25</v>
      </c>
      <c r="E9" s="9">
        <v>302670</v>
      </c>
      <c r="F9" s="8">
        <v>0</v>
      </c>
      <c r="G9" s="8">
        <v>0</v>
      </c>
      <c r="H9" s="8">
        <v>0</v>
      </c>
      <c r="I9" s="8">
        <f t="shared" si="0"/>
        <v>21186.9</v>
      </c>
      <c r="J9" s="8">
        <f>F15</f>
        <v>0</v>
      </c>
      <c r="K9" s="8">
        <f t="shared" si="3"/>
        <v>281483.09999999998</v>
      </c>
    </row>
    <row r="10" spans="1:12" x14ac:dyDescent="0.35">
      <c r="A10" s="5" t="s">
        <v>11</v>
      </c>
      <c r="B10" s="5">
        <v>808</v>
      </c>
      <c r="C10" s="6"/>
      <c r="D10" s="29" t="s">
        <v>27</v>
      </c>
      <c r="E10" s="9">
        <v>0</v>
      </c>
      <c r="F10" s="8">
        <v>0</v>
      </c>
      <c r="G10" s="8">
        <v>0</v>
      </c>
      <c r="H10" s="8">
        <v>0</v>
      </c>
      <c r="I10" s="8">
        <f t="shared" si="0"/>
        <v>0</v>
      </c>
      <c r="J10" s="8">
        <f>G15</f>
        <v>0</v>
      </c>
      <c r="K10" s="8">
        <f t="shared" si="3"/>
        <v>0</v>
      </c>
    </row>
    <row r="11" spans="1:12" x14ac:dyDescent="0.35">
      <c r="I11" s="12">
        <f>SUM(I3:I10)</f>
        <v>117460.69999999998</v>
      </c>
      <c r="J11" s="11" t="s">
        <v>20</v>
      </c>
      <c r="K11" s="12">
        <f>SUM(K3:K10)</f>
        <v>1560549.2999999998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tabSelected="1" zoomScale="80" zoomScaleNormal="80" workbookViewId="0">
      <selection activeCell="E17" sqref="E17"/>
    </sheetView>
  </sheetViews>
  <sheetFormatPr baseColWidth="10" defaultRowHeight="14.5" x14ac:dyDescent="0.35"/>
  <cols>
    <col min="1" max="1" width="3.08984375" customWidth="1"/>
    <col min="2" max="2" width="31.90625" bestFit="1" customWidth="1"/>
    <col min="5" max="5" width="55.7265625" bestFit="1" customWidth="1"/>
    <col min="10" max="10" width="14.453125" bestFit="1" customWidth="1"/>
    <col min="12" max="12" width="12" bestFit="1" customWidth="1"/>
  </cols>
  <sheetData>
    <row r="1" spans="2:13" ht="15" thickBot="1" x14ac:dyDescent="0.4"/>
    <row r="2" spans="2:13" ht="29" x14ac:dyDescent="0.35">
      <c r="B2" s="1" t="s">
        <v>0</v>
      </c>
      <c r="C2" s="2" t="s">
        <v>1</v>
      </c>
      <c r="D2" s="3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4" t="s">
        <v>9</v>
      </c>
      <c r="L2" s="2" t="s">
        <v>10</v>
      </c>
    </row>
    <row r="3" spans="2:13" x14ac:dyDescent="0.35">
      <c r="B3" s="5" t="s">
        <v>11</v>
      </c>
      <c r="C3" s="5">
        <v>102</v>
      </c>
      <c r="D3" s="6">
        <v>43382</v>
      </c>
      <c r="E3" s="5" t="s">
        <v>12</v>
      </c>
      <c r="F3" s="7">
        <v>255000</v>
      </c>
      <c r="G3" s="8">
        <v>0</v>
      </c>
      <c r="H3" s="8">
        <v>0</v>
      </c>
      <c r="I3" s="8">
        <f>G3*0.4</f>
        <v>0</v>
      </c>
      <c r="J3" s="8">
        <f>F3*7%</f>
        <v>17850</v>
      </c>
      <c r="K3" s="8">
        <f>D18</f>
        <v>0</v>
      </c>
      <c r="L3" s="8">
        <f>F3+G3+H3-I3-J3-K3</f>
        <v>237150</v>
      </c>
      <c r="M3" s="18"/>
    </row>
    <row r="4" spans="2:13" x14ac:dyDescent="0.35">
      <c r="B4" s="5" t="s">
        <v>11</v>
      </c>
      <c r="C4" s="5">
        <v>104</v>
      </c>
      <c r="D4" s="6">
        <v>43382</v>
      </c>
      <c r="E4" s="39" t="s">
        <v>13</v>
      </c>
      <c r="F4" s="42">
        <v>255000</v>
      </c>
      <c r="G4" s="8">
        <v>0</v>
      </c>
      <c r="H4" s="8">
        <v>0</v>
      </c>
      <c r="I4" s="8">
        <f>G4*0.4</f>
        <v>0</v>
      </c>
      <c r="J4" s="8">
        <f t="shared" ref="J4:J10" si="0">F4*7%</f>
        <v>17850</v>
      </c>
      <c r="K4" s="8">
        <f>D19</f>
        <v>0</v>
      </c>
      <c r="L4" s="8">
        <f t="shared" ref="L4:L6" si="1">F4+G4+H4-I4-J4-K4</f>
        <v>237150</v>
      </c>
    </row>
    <row r="5" spans="2:13" x14ac:dyDescent="0.35">
      <c r="B5" s="5" t="s">
        <v>11</v>
      </c>
      <c r="C5" s="5">
        <v>108</v>
      </c>
      <c r="D5" s="6">
        <v>43381</v>
      </c>
      <c r="E5" s="5" t="s">
        <v>14</v>
      </c>
      <c r="F5" s="7">
        <v>260000</v>
      </c>
      <c r="G5" s="8">
        <v>0</v>
      </c>
      <c r="H5" s="8">
        <v>0</v>
      </c>
      <c r="I5" s="8">
        <f t="shared" ref="I5:I6" si="2">G5*0.4</f>
        <v>0</v>
      </c>
      <c r="J5" s="8">
        <f t="shared" si="0"/>
        <v>18200</v>
      </c>
      <c r="K5" s="8">
        <f>F18</f>
        <v>0</v>
      </c>
      <c r="L5" s="8">
        <f t="shared" si="1"/>
        <v>241800</v>
      </c>
    </row>
    <row r="6" spans="2:13" x14ac:dyDescent="0.35">
      <c r="B6" s="5" t="s">
        <v>11</v>
      </c>
      <c r="C6" s="5">
        <v>2004</v>
      </c>
      <c r="D6" s="6"/>
      <c r="E6" s="29" t="s">
        <v>23</v>
      </c>
      <c r="F6" s="7">
        <v>0</v>
      </c>
      <c r="G6" s="8">
        <v>0</v>
      </c>
      <c r="H6" s="8">
        <v>0</v>
      </c>
      <c r="I6" s="8">
        <f t="shared" si="2"/>
        <v>0</v>
      </c>
      <c r="J6" s="8">
        <f t="shared" si="0"/>
        <v>0</v>
      </c>
      <c r="K6" s="8">
        <f>G18</f>
        <v>0</v>
      </c>
      <c r="L6" s="8">
        <f t="shared" si="1"/>
        <v>0</v>
      </c>
    </row>
    <row r="7" spans="2:13" x14ac:dyDescent="0.35">
      <c r="B7" s="5" t="s">
        <v>11</v>
      </c>
      <c r="C7" s="5">
        <v>2106</v>
      </c>
      <c r="D7" s="6">
        <v>43328</v>
      </c>
      <c r="E7" s="22" t="s">
        <v>16</v>
      </c>
      <c r="F7" s="40">
        <v>300000</v>
      </c>
      <c r="G7" s="8">
        <v>0</v>
      </c>
      <c r="H7" s="8">
        <v>0</v>
      </c>
      <c r="I7" s="8">
        <v>0</v>
      </c>
      <c r="J7" s="8">
        <f t="shared" si="0"/>
        <v>21000.000000000004</v>
      </c>
      <c r="K7" s="8">
        <f>E16</f>
        <v>0</v>
      </c>
      <c r="L7" s="8">
        <f>F7+G7+H7-I7-J7-K7</f>
        <v>279000</v>
      </c>
    </row>
    <row r="8" spans="2:13" x14ac:dyDescent="0.35">
      <c r="B8" s="5" t="s">
        <v>11</v>
      </c>
      <c r="C8" s="5">
        <v>2006</v>
      </c>
      <c r="D8" s="6">
        <v>43344</v>
      </c>
      <c r="E8" s="5" t="s">
        <v>24</v>
      </c>
      <c r="F8" s="9">
        <v>302670</v>
      </c>
      <c r="G8" s="8">
        <v>0</v>
      </c>
      <c r="H8" s="8">
        <v>0</v>
      </c>
      <c r="I8" s="8">
        <v>0</v>
      </c>
      <c r="J8" s="8">
        <f t="shared" si="0"/>
        <v>21186.9</v>
      </c>
      <c r="K8" s="8">
        <f>F16</f>
        <v>0</v>
      </c>
      <c r="L8" s="8">
        <f t="shared" ref="L8:L10" si="3">F8+G8+H8-I8-J8-K8</f>
        <v>281483.09999999998</v>
      </c>
    </row>
    <row r="9" spans="2:13" x14ac:dyDescent="0.35">
      <c r="B9" s="5" t="s">
        <v>11</v>
      </c>
      <c r="C9" s="5">
        <v>306</v>
      </c>
      <c r="D9" s="6">
        <v>43333</v>
      </c>
      <c r="E9" s="10" t="s">
        <v>25</v>
      </c>
      <c r="F9" s="9">
        <v>302670</v>
      </c>
      <c r="G9" s="8">
        <v>0</v>
      </c>
      <c r="H9" s="8">
        <v>0</v>
      </c>
      <c r="I9" s="8">
        <v>0</v>
      </c>
      <c r="J9" s="8">
        <f t="shared" si="0"/>
        <v>21186.9</v>
      </c>
      <c r="K9" s="8">
        <f>G16</f>
        <v>0</v>
      </c>
      <c r="L9" s="8">
        <f t="shared" si="3"/>
        <v>281483.09999999998</v>
      </c>
    </row>
    <row r="10" spans="2:13" x14ac:dyDescent="0.35">
      <c r="B10" s="5" t="s">
        <v>11</v>
      </c>
      <c r="C10" s="5">
        <v>808</v>
      </c>
      <c r="D10" s="6">
        <v>43805</v>
      </c>
      <c r="E10" s="5" t="s">
        <v>26</v>
      </c>
      <c r="F10" s="9">
        <v>260000</v>
      </c>
      <c r="G10" s="8">
        <v>260000</v>
      </c>
      <c r="H10" s="8">
        <v>0</v>
      </c>
      <c r="I10" s="8">
        <f>F10*40%</f>
        <v>104000</v>
      </c>
      <c r="J10" s="8">
        <f t="shared" si="0"/>
        <v>18200</v>
      </c>
      <c r="K10" s="8">
        <f>H16</f>
        <v>0</v>
      </c>
      <c r="L10" s="8">
        <f t="shared" si="3"/>
        <v>397800</v>
      </c>
    </row>
    <row r="11" spans="2:13" x14ac:dyDescent="0.35">
      <c r="J11" s="12"/>
      <c r="K11" s="36"/>
      <c r="L11" s="37">
        <f>SUM(L3:L10)</f>
        <v>1955866.2000000002</v>
      </c>
    </row>
    <row r="13" spans="2:13" x14ac:dyDescent="0.35">
      <c r="D13" s="30"/>
      <c r="E13" s="17" t="s">
        <v>35</v>
      </c>
      <c r="K13" s="35" t="s">
        <v>34</v>
      </c>
      <c r="L13" s="38">
        <f>L11-C23</f>
        <v>1862444.2000000002</v>
      </c>
    </row>
    <row r="14" spans="2:13" x14ac:dyDescent="0.35">
      <c r="D14" s="41"/>
      <c r="E14" t="s">
        <v>36</v>
      </c>
    </row>
    <row r="16" spans="2:13" x14ac:dyDescent="0.35">
      <c r="B16" s="35" t="s">
        <v>9</v>
      </c>
    </row>
    <row r="17" spans="2:4" x14ac:dyDescent="0.35">
      <c r="B17" s="32" t="s">
        <v>29</v>
      </c>
      <c r="C17" s="33">
        <v>1540</v>
      </c>
      <c r="D17" s="31"/>
    </row>
    <row r="18" spans="2:4" x14ac:dyDescent="0.35">
      <c r="B18" s="32" t="s">
        <v>30</v>
      </c>
      <c r="C18" s="33">
        <v>3163</v>
      </c>
    </row>
    <row r="19" spans="2:4" x14ac:dyDescent="0.35">
      <c r="B19" s="32" t="s">
        <v>31</v>
      </c>
      <c r="C19" s="33">
        <v>29259</v>
      </c>
    </row>
    <row r="20" spans="2:4" x14ac:dyDescent="0.35">
      <c r="B20" s="32" t="s">
        <v>37</v>
      </c>
      <c r="C20" s="33">
        <v>53778</v>
      </c>
    </row>
    <row r="21" spans="2:4" x14ac:dyDescent="0.35">
      <c r="B21" s="32" t="s">
        <v>32</v>
      </c>
      <c r="C21" s="33">
        <v>4930</v>
      </c>
    </row>
    <row r="22" spans="2:4" x14ac:dyDescent="0.35">
      <c r="B22" s="32" t="s">
        <v>33</v>
      </c>
      <c r="C22" s="33">
        <v>752</v>
      </c>
    </row>
    <row r="23" spans="2:4" x14ac:dyDescent="0.35">
      <c r="C23" s="34">
        <f>SUM(C17:C22)</f>
        <v>93422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2019-01-08T21:11:27Z</dcterms:created>
  <dcterms:modified xsi:type="dcterms:W3CDTF">2020-03-09T21:51:56Z</dcterms:modified>
</cp:coreProperties>
</file>