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7\RENTABILIZAR\CLIENTES CORREDORA\FRANCISCO YERMANY\"/>
    </mc:Choice>
  </mc:AlternateContent>
  <bookViews>
    <workbookView xWindow="0" yWindow="0" windowWidth="19200" windowHeight="7310" activeTab="3"/>
  </bookViews>
  <sheets>
    <sheet name="Septiembre" sheetId="1" r:id="rId1"/>
    <sheet name="Octubre" sheetId="2" r:id="rId2"/>
    <sheet name="Noviembre" sheetId="3" r:id="rId3"/>
    <sheet name="Diciembre" sheetId="4" r:id="rId4"/>
  </sheets>
  <calcPr calcId="152511"/>
</workbook>
</file>

<file path=xl/calcChain.xml><?xml version="1.0" encoding="utf-8"?>
<calcChain xmlns="http://schemas.openxmlformats.org/spreadsheetml/2006/main">
  <c r="M6" i="4" l="1"/>
  <c r="M5" i="4"/>
  <c r="M3" i="4"/>
  <c r="M4" i="4"/>
  <c r="M10" i="4"/>
  <c r="L10" i="4"/>
  <c r="K10" i="4"/>
  <c r="L9" i="4"/>
  <c r="K9" i="4"/>
  <c r="M9" i="4" s="1"/>
  <c r="M8" i="4"/>
  <c r="L8" i="4"/>
  <c r="K8" i="4"/>
  <c r="L7" i="4"/>
  <c r="M7" i="4" s="1"/>
  <c r="K7" i="4"/>
  <c r="L6" i="4"/>
  <c r="K6" i="4"/>
  <c r="J6" i="4"/>
  <c r="G6" i="4"/>
  <c r="L5" i="4"/>
  <c r="K5" i="4"/>
  <c r="J5" i="4"/>
  <c r="G5" i="4"/>
  <c r="K4" i="4"/>
  <c r="J4" i="4"/>
  <c r="L3" i="4"/>
  <c r="K3" i="4"/>
  <c r="J3" i="4"/>
  <c r="G3" i="4"/>
  <c r="M11" i="4" l="1"/>
  <c r="G6" i="3"/>
  <c r="G5" i="3"/>
  <c r="G3" i="3"/>
  <c r="N13" i="2"/>
  <c r="N12" i="2"/>
  <c r="N11" i="2"/>
  <c r="N10" i="2"/>
  <c r="N7" i="2"/>
  <c r="L13" i="2"/>
  <c r="L12" i="2"/>
  <c r="L11" i="2"/>
  <c r="L10" i="2"/>
  <c r="K11" i="2"/>
  <c r="K12" i="2"/>
  <c r="K13" i="2"/>
  <c r="K10" i="2"/>
  <c r="G13" i="2"/>
  <c r="G12" i="2"/>
  <c r="G10" i="2"/>
  <c r="L10" i="3" l="1"/>
  <c r="K10" i="3"/>
  <c r="M10" i="3" s="1"/>
  <c r="L9" i="3"/>
  <c r="K9" i="3"/>
  <c r="M9" i="3" s="1"/>
  <c r="L8" i="3"/>
  <c r="K8" i="3"/>
  <c r="M8" i="3" s="1"/>
  <c r="L7" i="3"/>
  <c r="K7" i="3"/>
  <c r="L6" i="3"/>
  <c r="K6" i="3"/>
  <c r="M6" i="3" s="1"/>
  <c r="J6" i="3"/>
  <c r="L5" i="3"/>
  <c r="K5" i="3"/>
  <c r="M5" i="3" s="1"/>
  <c r="J5" i="3"/>
  <c r="L4" i="3"/>
  <c r="K4" i="3"/>
  <c r="M4" i="3" s="1"/>
  <c r="J4" i="3"/>
  <c r="L3" i="3"/>
  <c r="K3" i="3"/>
  <c r="M3" i="3" s="1"/>
  <c r="J3" i="3"/>
  <c r="K26" i="2"/>
  <c r="J26" i="2"/>
  <c r="I26" i="2"/>
  <c r="H26" i="2"/>
  <c r="G26" i="2"/>
  <c r="M7" i="3" l="1"/>
  <c r="M11" i="3" s="1"/>
  <c r="G9" i="2"/>
  <c r="G8" i="2"/>
  <c r="G7" i="2"/>
  <c r="I8" i="1"/>
  <c r="I6" i="1"/>
  <c r="H7" i="1"/>
  <c r="H8" i="1"/>
  <c r="H6" i="1"/>
  <c r="E9" i="1"/>
  <c r="E8" i="1"/>
  <c r="E7" i="1"/>
  <c r="E6" i="1"/>
  <c r="N14" i="2" l="1"/>
  <c r="L7" i="2"/>
  <c r="L8" i="2"/>
  <c r="N8" i="2" s="1"/>
  <c r="L9" i="2"/>
  <c r="N9" i="2" s="1"/>
  <c r="M9" i="2"/>
  <c r="M6" i="2"/>
  <c r="L6" i="2"/>
  <c r="N6" i="2" s="1"/>
  <c r="K10" i="1"/>
  <c r="K11" i="1"/>
  <c r="J7" i="1"/>
  <c r="E22" i="1"/>
  <c r="F22" i="1"/>
  <c r="J8" i="1" s="1"/>
  <c r="G22" i="1"/>
  <c r="J9" i="1" s="1"/>
  <c r="D22" i="1"/>
  <c r="J6" i="1" s="1"/>
  <c r="H9" i="1" l="1"/>
  <c r="K9" i="1" s="1"/>
  <c r="K7" i="1"/>
  <c r="K8" i="1" l="1"/>
  <c r="K6" i="1"/>
  <c r="K12" i="1" l="1"/>
</calcChain>
</file>

<file path=xl/comments1.xml><?xml version="1.0" encoding="utf-8"?>
<comments xmlns="http://schemas.openxmlformats.org/spreadsheetml/2006/main">
  <authors>
    <author>Usuario de Windows</author>
  </authors>
  <commentList>
    <comment ref="F6" authorId="0" shapeId="0">
      <text>
        <r>
          <rPr>
            <sz val="9"/>
            <color indexed="81"/>
            <rFont val="Tahoma"/>
            <family val="2"/>
          </rPr>
          <t>Proporcional arriendo dividido 2 (acuerdo)</t>
        </r>
      </text>
    </comment>
    <comment ref="F8" authorId="0" shapeId="0">
      <text>
        <r>
          <rPr>
            <sz val="9"/>
            <color indexed="81"/>
            <rFont val="Tahoma"/>
            <family val="2"/>
          </rPr>
          <t>Proporcional arriendo dividido 2 (acuerdo)</t>
        </r>
      </text>
    </comment>
    <comment ref="E9" authorId="0" shapeId="0">
      <text>
        <r>
          <rPr>
            <sz val="9"/>
            <color indexed="81"/>
            <rFont val="Tahoma"/>
            <family val="2"/>
          </rPr>
          <t>Proporcional arriendo dividido 2 (acuerdo)</t>
        </r>
      </text>
    </comment>
  </commentList>
</comments>
</file>

<file path=xl/sharedStrings.xml><?xml version="1.0" encoding="utf-8"?>
<sst xmlns="http://schemas.openxmlformats.org/spreadsheetml/2006/main" count="168" uniqueCount="56">
  <si>
    <t>Proyecto</t>
  </si>
  <si>
    <t>Depto</t>
  </si>
  <si>
    <t>Arriendo</t>
  </si>
  <si>
    <t>Comisión</t>
  </si>
  <si>
    <t>Administración</t>
  </si>
  <si>
    <t>Gastos</t>
  </si>
  <si>
    <t>Total</t>
  </si>
  <si>
    <t>Observaciones</t>
  </si>
  <si>
    <t xml:space="preserve"> </t>
  </si>
  <si>
    <t xml:space="preserve"> Nombre  Arrendatario</t>
  </si>
  <si>
    <t>Fecha Inicio Arriendo</t>
  </si>
  <si>
    <t>LIQUIDACIÓN DE ARRIENDOS SEPTIEMBRE</t>
  </si>
  <si>
    <t>AGOSTO</t>
  </si>
  <si>
    <t>DEPARTAMENTAL 950</t>
  </si>
  <si>
    <t>Mauro Silva rodríguez</t>
  </si>
  <si>
    <t>Keylimar Rincón Meneses</t>
  </si>
  <si>
    <t>GARANTIA</t>
  </si>
  <si>
    <t>Giocrisrai Godoy Bonillo</t>
  </si>
  <si>
    <t>Gonzalo Flores Carrasco</t>
  </si>
  <si>
    <t>Depto. 2106</t>
  </si>
  <si>
    <t>Depto. 2006</t>
  </si>
  <si>
    <t>Depto. 306</t>
  </si>
  <si>
    <t>Depto 808</t>
  </si>
  <si>
    <t>Barras</t>
  </si>
  <si>
    <t>Lamparas</t>
  </si>
  <si>
    <t>Instalación</t>
  </si>
  <si>
    <t>Gastos Comunes</t>
  </si>
  <si>
    <t>Notaría</t>
  </si>
  <si>
    <t>TOTAL</t>
  </si>
  <si>
    <t>*</t>
  </si>
  <si>
    <t>Incluye Instalación</t>
  </si>
  <si>
    <t>LIQUIDACIÓN DE ARRIENDOS OCTUBRE</t>
  </si>
  <si>
    <t>ATRASADO</t>
  </si>
  <si>
    <t>OTRO</t>
  </si>
  <si>
    <t>Tipología</t>
  </si>
  <si>
    <t>1,5D + 1B</t>
  </si>
  <si>
    <t>1D+1B+T</t>
  </si>
  <si>
    <t>SEPTIEMBRE</t>
  </si>
  <si>
    <t>No Incluye Instalación</t>
  </si>
  <si>
    <t>Instalación lámparas</t>
  </si>
  <si>
    <t>50% acordado</t>
  </si>
  <si>
    <t>Mairelis Daniela Suárez Suárez</t>
  </si>
  <si>
    <t>Ernesto Alberto Fuenmayor Andrade</t>
  </si>
  <si>
    <t>Rodrigo Elías Mussa Mujica</t>
  </si>
  <si>
    <t>Oscar Antonio González Martell</t>
  </si>
  <si>
    <t>Garantía</t>
  </si>
  <si>
    <t>Depto. 102</t>
  </si>
  <si>
    <t>Depto. 104</t>
  </si>
  <si>
    <t>Depto. 108</t>
  </si>
  <si>
    <t>Depto. 2004</t>
  </si>
  <si>
    <t>Instalación Lámparas</t>
  </si>
  <si>
    <t>Luz</t>
  </si>
  <si>
    <t>Total Mes</t>
  </si>
  <si>
    <t>Primer dividendo en oct 2018</t>
  </si>
  <si>
    <t xml:space="preserve"> Primer dividendo en nov 2018</t>
  </si>
  <si>
    <t>Gasto común correspondiente a propietario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</si>
</sst>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$&quot;* #,##0_ ;_ &quot;$&quot;* \-#,##0_ ;_ &quot;$&quot;* &quot;-&quot;_ ;_ @_ "/>
    <numFmt numFmtId="164" formatCode="&quot;$&quot;\ #,##0;[Red]\-&quot;$&quot;\ #,##0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  <numFmt numFmtId="167" formatCode="&quot;$&quot;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6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6" fontId="2" fillId="2" borderId="3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9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6" fontId="0" fillId="0" borderId="3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66" fontId="0" fillId="0" borderId="0" xfId="0" applyNumberFormat="1" applyFill="1" applyBorder="1"/>
    <xf numFmtId="166" fontId="0" fillId="0" borderId="0" xfId="1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166" fontId="0" fillId="3" borderId="1" xfId="1" applyNumberFormat="1" applyFon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166" fontId="0" fillId="0" borderId="1" xfId="1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2" borderId="0" xfId="0" applyFont="1" applyFill="1"/>
    <xf numFmtId="17" fontId="7" fillId="0" borderId="1" xfId="0" applyNumberFormat="1" applyFont="1" applyBorder="1" applyAlignment="1">
      <alignment horizontal="center" vertical="center"/>
    </xf>
    <xf numFmtId="42" fontId="0" fillId="0" borderId="1" xfId="2" applyFont="1" applyFill="1" applyBorder="1" applyAlignment="1">
      <alignment horizontal="center"/>
    </xf>
    <xf numFmtId="166" fontId="0" fillId="3" borderId="1" xfId="0" applyNumberForma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0" fillId="4" borderId="1" xfId="1" applyNumberFormat="1" applyFont="1" applyFill="1" applyBorder="1" applyAlignment="1">
      <alignment horizontal="center"/>
    </xf>
    <xf numFmtId="0" fontId="0" fillId="4" borderId="11" xfId="0" applyFill="1" applyBorder="1"/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2"/>
  <sheetViews>
    <sheetView workbookViewId="0">
      <selection activeCell="K14" sqref="K14"/>
    </sheetView>
  </sheetViews>
  <sheetFormatPr baseColWidth="10" defaultColWidth="11.453125" defaultRowHeight="14.5" x14ac:dyDescent="0.35"/>
  <cols>
    <col min="1" max="1" width="24.453125" style="1" bestFit="1" customWidth="1"/>
    <col min="2" max="2" width="6.7265625" style="1" bestFit="1" customWidth="1"/>
    <col min="3" max="3" width="15.54296875" style="1" bestFit="1" customWidth="1"/>
    <col min="4" max="4" width="24.1796875" style="1" bestFit="1" customWidth="1"/>
    <col min="5" max="6" width="12" style="1" bestFit="1" customWidth="1"/>
    <col min="7" max="7" width="13.1796875" style="1" bestFit="1" customWidth="1"/>
    <col min="8" max="8" width="11.453125" style="1"/>
    <col min="9" max="9" width="19.08984375" style="1" bestFit="1" customWidth="1"/>
    <col min="10" max="10" width="11.453125" style="5"/>
    <col min="11" max="11" width="12" style="1" bestFit="1" customWidth="1"/>
    <col min="12" max="12" width="14" style="1" bestFit="1" customWidth="1"/>
    <col min="13" max="16384" width="11.453125" style="1"/>
  </cols>
  <sheetData>
    <row r="2" spans="1:12" ht="21" x14ac:dyDescent="0.5">
      <c r="C2" s="55" t="s">
        <v>11</v>
      </c>
      <c r="D2" s="55"/>
      <c r="E2" s="55"/>
      <c r="F2" s="55"/>
      <c r="G2" s="55"/>
      <c r="H2" s="55"/>
    </row>
    <row r="3" spans="1:12" ht="15" thickBot="1" x14ac:dyDescent="0.4"/>
    <row r="4" spans="1:12" s="3" customFormat="1" ht="29.5" thickBot="1" x14ac:dyDescent="0.4">
      <c r="A4" s="11" t="s">
        <v>0</v>
      </c>
      <c r="B4" s="12" t="s">
        <v>1</v>
      </c>
      <c r="C4" s="13" t="s">
        <v>10</v>
      </c>
      <c r="D4" s="12" t="s">
        <v>9</v>
      </c>
      <c r="E4" s="12" t="s">
        <v>37</v>
      </c>
      <c r="F4" s="12" t="s">
        <v>12</v>
      </c>
      <c r="G4" s="12" t="s">
        <v>16</v>
      </c>
      <c r="H4" s="12" t="s">
        <v>3</v>
      </c>
      <c r="I4" s="12" t="s">
        <v>4</v>
      </c>
      <c r="J4" s="14" t="s">
        <v>5</v>
      </c>
      <c r="K4" s="12" t="s">
        <v>6</v>
      </c>
      <c r="L4" s="15" t="s">
        <v>7</v>
      </c>
    </row>
    <row r="5" spans="1:12" ht="9" customHeight="1" x14ac:dyDescent="0.35">
      <c r="A5" s="31"/>
      <c r="B5" s="32"/>
      <c r="C5" s="32" t="s">
        <v>8</v>
      </c>
      <c r="D5" s="32" t="s">
        <v>8</v>
      </c>
      <c r="E5" s="32"/>
      <c r="F5" s="32"/>
      <c r="G5" s="32"/>
      <c r="H5" s="32"/>
      <c r="I5" s="32"/>
      <c r="J5" s="33"/>
      <c r="K5" s="32"/>
      <c r="L5" s="34"/>
    </row>
    <row r="6" spans="1:12" x14ac:dyDescent="0.35">
      <c r="A6" s="6" t="s">
        <v>13</v>
      </c>
      <c r="B6" s="6">
        <v>2106</v>
      </c>
      <c r="C6" s="7">
        <v>43328</v>
      </c>
      <c r="D6" s="6" t="s">
        <v>14</v>
      </c>
      <c r="E6" s="8">
        <f>295000/2</f>
        <v>147500</v>
      </c>
      <c r="F6" s="9">
        <v>73750</v>
      </c>
      <c r="G6" s="9">
        <v>295000</v>
      </c>
      <c r="H6" s="9">
        <f>295000*0.4</f>
        <v>118000</v>
      </c>
      <c r="I6" s="9">
        <f>295000*0.07</f>
        <v>20650.000000000004</v>
      </c>
      <c r="J6" s="9">
        <f>D22</f>
        <v>173960</v>
      </c>
      <c r="K6" s="9">
        <f>E6+F6+G6-H6-I6-J6</f>
        <v>203640</v>
      </c>
      <c r="L6" s="6"/>
    </row>
    <row r="7" spans="1:12" x14ac:dyDescent="0.35">
      <c r="A7" s="6" t="s">
        <v>13</v>
      </c>
      <c r="B7" s="6">
        <v>2006</v>
      </c>
      <c r="C7" s="7">
        <v>43344</v>
      </c>
      <c r="D7" s="6" t="s">
        <v>15</v>
      </c>
      <c r="E7" s="8">
        <f>295000/2</f>
        <v>147500</v>
      </c>
      <c r="F7" s="9">
        <v>0</v>
      </c>
      <c r="G7" s="9">
        <v>295000</v>
      </c>
      <c r="H7" s="9">
        <f>295000*0.4</f>
        <v>118000</v>
      </c>
      <c r="I7" s="9">
        <v>0</v>
      </c>
      <c r="J7" s="9">
        <f>E22</f>
        <v>173960</v>
      </c>
      <c r="K7" s="9">
        <f t="shared" ref="K7:K11" si="0">E7+F7+G7-H7-I7-J7</f>
        <v>150540</v>
      </c>
      <c r="L7" s="6"/>
    </row>
    <row r="8" spans="1:12" x14ac:dyDescent="0.35">
      <c r="A8" s="6" t="s">
        <v>13</v>
      </c>
      <c r="B8" s="6">
        <v>306</v>
      </c>
      <c r="C8" s="7">
        <v>43333</v>
      </c>
      <c r="D8" s="10" t="s">
        <v>17</v>
      </c>
      <c r="E8" s="8">
        <f>295000/2</f>
        <v>147500</v>
      </c>
      <c r="F8" s="9">
        <v>47581</v>
      </c>
      <c r="G8" s="9">
        <v>295000</v>
      </c>
      <c r="H8" s="9">
        <f>295000*0.4</f>
        <v>118000</v>
      </c>
      <c r="I8" s="9">
        <f>295000*0.07</f>
        <v>20650.000000000004</v>
      </c>
      <c r="J8" s="9">
        <f>F22</f>
        <v>173960</v>
      </c>
      <c r="K8" s="9">
        <f t="shared" si="0"/>
        <v>177471</v>
      </c>
      <c r="L8" s="6"/>
    </row>
    <row r="9" spans="1:12" x14ac:dyDescent="0.35">
      <c r="A9" s="6" t="s">
        <v>13</v>
      </c>
      <c r="B9" s="6">
        <v>808</v>
      </c>
      <c r="C9" s="7">
        <v>43353</v>
      </c>
      <c r="D9" s="6" t="s">
        <v>18</v>
      </c>
      <c r="E9" s="25">
        <f>173333/2</f>
        <v>86666.5</v>
      </c>
      <c r="F9" s="9">
        <v>0</v>
      </c>
      <c r="G9" s="9">
        <v>260000</v>
      </c>
      <c r="H9" s="9">
        <f>260000*0.4</f>
        <v>104000</v>
      </c>
      <c r="I9" s="9">
        <v>0</v>
      </c>
      <c r="J9" s="9">
        <f>G22</f>
        <v>117980</v>
      </c>
      <c r="K9" s="9">
        <f t="shared" si="0"/>
        <v>124686.5</v>
      </c>
      <c r="L9" s="6"/>
    </row>
    <row r="10" spans="1:12" x14ac:dyDescent="0.35">
      <c r="A10" s="6" t="s">
        <v>13</v>
      </c>
      <c r="B10" s="6">
        <v>102</v>
      </c>
      <c r="C10" s="6"/>
      <c r="D10" s="6"/>
      <c r="E10" s="8">
        <v>0</v>
      </c>
      <c r="F10" s="8">
        <v>0</v>
      </c>
      <c r="G10" s="6"/>
      <c r="H10" s="6"/>
      <c r="I10" s="6"/>
      <c r="J10" s="9">
        <v>4255</v>
      </c>
      <c r="K10" s="9">
        <f t="shared" si="0"/>
        <v>-4255</v>
      </c>
      <c r="L10" s="6"/>
    </row>
    <row r="11" spans="1:12" x14ac:dyDescent="0.35">
      <c r="A11" s="6" t="s">
        <v>13</v>
      </c>
      <c r="B11" s="6">
        <v>306</v>
      </c>
      <c r="C11" s="6"/>
      <c r="D11" s="6"/>
      <c r="E11" s="8">
        <v>0</v>
      </c>
      <c r="F11" s="8">
        <v>0</v>
      </c>
      <c r="G11" s="6"/>
      <c r="H11" s="6"/>
      <c r="I11" s="6"/>
      <c r="J11" s="9">
        <v>5394</v>
      </c>
      <c r="K11" s="9">
        <f t="shared" si="0"/>
        <v>-5394</v>
      </c>
      <c r="L11" s="6"/>
    </row>
    <row r="12" spans="1:12" x14ac:dyDescent="0.35">
      <c r="E12" s="38"/>
      <c r="F12" s="39"/>
      <c r="G12" s="40"/>
      <c r="H12" s="40"/>
      <c r="J12" s="1" t="s">
        <v>6</v>
      </c>
      <c r="K12" s="43">
        <f>SUM(K6:K11)</f>
        <v>646688.5</v>
      </c>
    </row>
    <row r="13" spans="1:12" x14ac:dyDescent="0.35">
      <c r="C13" s="27"/>
      <c r="D13" s="4"/>
      <c r="K13" s="39"/>
    </row>
    <row r="15" spans="1:12" ht="18.5" x14ac:dyDescent="0.45">
      <c r="C15" s="21" t="s">
        <v>5</v>
      </c>
      <c r="D15" s="2" t="s">
        <v>19</v>
      </c>
      <c r="E15" s="2" t="s">
        <v>20</v>
      </c>
      <c r="F15" s="2" t="s">
        <v>21</v>
      </c>
      <c r="G15" s="2" t="s">
        <v>22</v>
      </c>
    </row>
    <row r="16" spans="1:12" x14ac:dyDescent="0.35">
      <c r="C16" s="6" t="s">
        <v>23</v>
      </c>
      <c r="D16" s="9">
        <v>82000</v>
      </c>
      <c r="E16" s="9">
        <v>82000</v>
      </c>
      <c r="F16" s="9">
        <v>82000</v>
      </c>
      <c r="G16" s="9">
        <v>66000</v>
      </c>
      <c r="H16" s="1" t="s">
        <v>29</v>
      </c>
      <c r="I16" s="1" t="s">
        <v>30</v>
      </c>
    </row>
    <row r="17" spans="3:9" x14ac:dyDescent="0.35">
      <c r="C17" s="6" t="s">
        <v>24</v>
      </c>
      <c r="D17" s="9">
        <v>67960</v>
      </c>
      <c r="E17" s="9">
        <v>67960</v>
      </c>
      <c r="F17" s="9">
        <v>67960</v>
      </c>
      <c r="G17" s="9">
        <v>33980</v>
      </c>
      <c r="H17" s="1" t="s">
        <v>29</v>
      </c>
      <c r="I17" s="1" t="s">
        <v>38</v>
      </c>
    </row>
    <row r="18" spans="3:9" x14ac:dyDescent="0.35">
      <c r="C18" s="6" t="s">
        <v>25</v>
      </c>
      <c r="D18" s="9">
        <v>12000</v>
      </c>
      <c r="E18" s="9">
        <v>12000</v>
      </c>
      <c r="F18" s="9">
        <v>12000</v>
      </c>
      <c r="G18" s="9">
        <v>6000</v>
      </c>
      <c r="H18" s="1" t="s">
        <v>29</v>
      </c>
      <c r="I18" s="1" t="s">
        <v>39</v>
      </c>
    </row>
    <row r="19" spans="3:9" x14ac:dyDescent="0.35">
      <c r="C19" s="6" t="s">
        <v>26</v>
      </c>
      <c r="D19" s="9">
        <v>0</v>
      </c>
      <c r="E19" s="9">
        <v>0</v>
      </c>
      <c r="F19" s="9">
        <v>0</v>
      </c>
      <c r="G19" s="9">
        <v>0</v>
      </c>
    </row>
    <row r="20" spans="3:9" x14ac:dyDescent="0.35">
      <c r="C20" s="6" t="s">
        <v>27</v>
      </c>
      <c r="D20" s="9">
        <v>12000</v>
      </c>
      <c r="E20" s="9">
        <v>12000</v>
      </c>
      <c r="F20" s="9">
        <v>12000</v>
      </c>
      <c r="G20" s="9">
        <v>12000</v>
      </c>
    </row>
    <row r="21" spans="3:9" ht="15" thickBot="1" x14ac:dyDescent="0.4"/>
    <row r="22" spans="3:9" ht="15" thickBot="1" x14ac:dyDescent="0.4">
      <c r="C22" s="22" t="s">
        <v>28</v>
      </c>
      <c r="D22" s="23">
        <f>SUM(D16:D21)</f>
        <v>173960</v>
      </c>
      <c r="E22" s="23">
        <f t="shared" ref="E22:G22" si="1">SUM(E16:E21)</f>
        <v>173960</v>
      </c>
      <c r="F22" s="23">
        <f t="shared" si="1"/>
        <v>173960</v>
      </c>
      <c r="G22" s="24">
        <f t="shared" si="1"/>
        <v>117980</v>
      </c>
    </row>
  </sheetData>
  <mergeCells count="1">
    <mergeCell ref="C2:H2"/>
  </mergeCells>
  <pageMargins left="0.7" right="0.7" top="0.75" bottom="0.75" header="0.3" footer="0.3"/>
  <pageSetup paperSize="9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opLeftCell="E4" zoomScale="90" zoomScaleNormal="90" workbookViewId="0">
      <selection activeCell="O23" sqref="O23"/>
    </sheetView>
  </sheetViews>
  <sheetFormatPr baseColWidth="10" defaultRowHeight="14.5" x14ac:dyDescent="0.35"/>
  <cols>
    <col min="1" max="1" width="20" bestFit="1" customWidth="1"/>
    <col min="5" max="5" width="31.7265625" bestFit="1" customWidth="1"/>
    <col min="6" max="6" width="18.453125" bestFit="1" customWidth="1"/>
    <col min="7" max="9" width="10.6328125" bestFit="1" customWidth="1"/>
    <col min="10" max="11" width="11.7265625" bestFit="1" customWidth="1"/>
    <col min="12" max="12" width="14.453125" bestFit="1" customWidth="1"/>
    <col min="14" max="14" width="12" bestFit="1" customWidth="1"/>
    <col min="15" max="15" width="30" bestFit="1" customWidth="1"/>
    <col min="17" max="17" width="33.90625" customWidth="1"/>
  </cols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</row>
    <row r="2" spans="1:17" ht="21" x14ac:dyDescent="0.5">
      <c r="A2" s="1"/>
      <c r="B2" s="1"/>
      <c r="C2" s="1"/>
      <c r="D2" s="55" t="s">
        <v>31</v>
      </c>
      <c r="E2" s="55"/>
      <c r="F2" s="55"/>
      <c r="G2" s="55"/>
      <c r="H2" s="55"/>
      <c r="I2" s="55"/>
      <c r="J2" s="55"/>
      <c r="K2" s="55"/>
      <c r="L2" s="1"/>
      <c r="M2" s="5"/>
      <c r="N2" s="1"/>
      <c r="O2" s="1"/>
    </row>
    <row r="3" spans="1:17" ht="15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5"/>
      <c r="N3" s="1"/>
      <c r="O3" s="1"/>
    </row>
    <row r="4" spans="1:17" ht="29" x14ac:dyDescent="0.35">
      <c r="A4" s="11" t="s">
        <v>0</v>
      </c>
      <c r="B4" s="12" t="s">
        <v>1</v>
      </c>
      <c r="C4" s="12" t="s">
        <v>34</v>
      </c>
      <c r="D4" s="13" t="s">
        <v>10</v>
      </c>
      <c r="E4" s="12" t="s">
        <v>9</v>
      </c>
      <c r="F4" s="12" t="s">
        <v>2</v>
      </c>
      <c r="G4" s="13" t="s">
        <v>40</v>
      </c>
      <c r="H4" s="13" t="s">
        <v>45</v>
      </c>
      <c r="I4" s="12" t="s">
        <v>32</v>
      </c>
      <c r="J4" s="12" t="s">
        <v>33</v>
      </c>
      <c r="K4" s="12" t="s">
        <v>3</v>
      </c>
      <c r="L4" s="12" t="s">
        <v>4</v>
      </c>
      <c r="M4" s="14" t="s">
        <v>5</v>
      </c>
      <c r="N4" s="12" t="s">
        <v>6</v>
      </c>
      <c r="O4" s="15" t="s">
        <v>7</v>
      </c>
    </row>
    <row r="5" spans="1:17" x14ac:dyDescent="0.35">
      <c r="A5" s="16"/>
      <c r="B5" s="17"/>
      <c r="C5" s="17"/>
      <c r="D5" s="17" t="s">
        <v>8</v>
      </c>
      <c r="E5" s="17" t="s">
        <v>8</v>
      </c>
      <c r="F5" s="17"/>
      <c r="G5" s="17"/>
      <c r="H5" s="17"/>
      <c r="I5" s="17"/>
      <c r="J5" s="17"/>
      <c r="K5" s="17"/>
      <c r="L5" s="17"/>
      <c r="M5" s="18"/>
      <c r="N5" s="17"/>
      <c r="O5" s="19"/>
    </row>
    <row r="6" spans="1:17" x14ac:dyDescent="0.35">
      <c r="A6" s="20" t="s">
        <v>13</v>
      </c>
      <c r="B6" s="28">
        <v>2106</v>
      </c>
      <c r="C6" s="6" t="s">
        <v>35</v>
      </c>
      <c r="D6" s="7">
        <v>43328</v>
      </c>
      <c r="E6" s="6" t="s">
        <v>14</v>
      </c>
      <c r="F6" s="8">
        <v>295000</v>
      </c>
      <c r="G6" s="8">
        <v>0</v>
      </c>
      <c r="H6" s="8"/>
      <c r="I6" s="9">
        <v>0</v>
      </c>
      <c r="J6" s="9">
        <v>0</v>
      </c>
      <c r="K6" s="9">
        <v>0</v>
      </c>
      <c r="L6" s="9">
        <f>F6*0.07</f>
        <v>20650.000000000004</v>
      </c>
      <c r="M6" s="9">
        <f>E25</f>
        <v>0</v>
      </c>
      <c r="N6" s="9">
        <f>F6-L6</f>
        <v>274350</v>
      </c>
      <c r="O6" s="6" t="s">
        <v>53</v>
      </c>
      <c r="P6" s="3"/>
    </row>
    <row r="7" spans="1:17" x14ac:dyDescent="0.35">
      <c r="A7" s="20" t="s">
        <v>13</v>
      </c>
      <c r="B7" s="28">
        <v>2006</v>
      </c>
      <c r="C7" s="6" t="s">
        <v>35</v>
      </c>
      <c r="D7" s="7">
        <v>43344</v>
      </c>
      <c r="E7" s="6" t="s">
        <v>15</v>
      </c>
      <c r="F7" s="8">
        <v>295000</v>
      </c>
      <c r="G7" s="8">
        <f>F7/2</f>
        <v>147500</v>
      </c>
      <c r="H7" s="8"/>
      <c r="I7" s="9">
        <v>0</v>
      </c>
      <c r="J7" s="9">
        <v>0</v>
      </c>
      <c r="K7" s="9">
        <v>0</v>
      </c>
      <c r="L7" s="9">
        <f>F7*0.07</f>
        <v>20650.000000000004</v>
      </c>
      <c r="M7" s="9">
        <v>26482</v>
      </c>
      <c r="N7" s="9">
        <f>G7-L7-M7</f>
        <v>100368</v>
      </c>
      <c r="O7" s="52">
        <v>43405</v>
      </c>
      <c r="P7" s="29"/>
    </row>
    <row r="8" spans="1:17" x14ac:dyDescent="0.35">
      <c r="A8" s="20" t="s">
        <v>13</v>
      </c>
      <c r="B8" s="28">
        <v>306</v>
      </c>
      <c r="C8" s="6" t="s">
        <v>35</v>
      </c>
      <c r="D8" s="7">
        <v>43333</v>
      </c>
      <c r="E8" s="10" t="s">
        <v>17</v>
      </c>
      <c r="F8" s="8">
        <v>295000</v>
      </c>
      <c r="G8" s="8">
        <f>F8/2</f>
        <v>147500</v>
      </c>
      <c r="H8" s="8"/>
      <c r="I8" s="9">
        <v>0</v>
      </c>
      <c r="J8" s="9">
        <v>0</v>
      </c>
      <c r="K8" s="9">
        <v>0</v>
      </c>
      <c r="L8" s="9">
        <f>F8*0.07</f>
        <v>20650.000000000004</v>
      </c>
      <c r="M8" s="9">
        <v>0</v>
      </c>
      <c r="N8" s="9">
        <f>G8-L8</f>
        <v>126850</v>
      </c>
      <c r="O8" s="52">
        <v>43405</v>
      </c>
      <c r="P8" s="29"/>
    </row>
    <row r="9" spans="1:17" x14ac:dyDescent="0.35">
      <c r="A9" s="20" t="s">
        <v>13</v>
      </c>
      <c r="B9" s="28">
        <v>808</v>
      </c>
      <c r="C9" s="6" t="s">
        <v>36</v>
      </c>
      <c r="D9" s="7">
        <v>43353</v>
      </c>
      <c r="E9" s="6" t="s">
        <v>18</v>
      </c>
      <c r="F9" s="25">
        <v>260000</v>
      </c>
      <c r="G9" s="25">
        <f>F9/2</f>
        <v>130000</v>
      </c>
      <c r="H9" s="25"/>
      <c r="I9" s="9">
        <v>0</v>
      </c>
      <c r="J9" s="9">
        <v>0</v>
      </c>
      <c r="K9" s="9">
        <v>0</v>
      </c>
      <c r="L9" s="9">
        <f>F9*0.07</f>
        <v>18200</v>
      </c>
      <c r="M9" s="9">
        <f>J25</f>
        <v>0</v>
      </c>
      <c r="N9" s="9">
        <f>G9-L9</f>
        <v>111800</v>
      </c>
      <c r="O9" s="52">
        <v>43405</v>
      </c>
      <c r="P9" s="29"/>
    </row>
    <row r="10" spans="1:17" x14ac:dyDescent="0.35">
      <c r="A10" s="20" t="s">
        <v>13</v>
      </c>
      <c r="B10" s="28">
        <v>102</v>
      </c>
      <c r="C10" s="6" t="s">
        <v>36</v>
      </c>
      <c r="D10" s="7">
        <v>43382</v>
      </c>
      <c r="E10" s="6" t="s">
        <v>41</v>
      </c>
      <c r="F10" s="25">
        <v>187000</v>
      </c>
      <c r="G10" s="8">
        <f>F10/2</f>
        <v>93500</v>
      </c>
      <c r="H10" s="25">
        <v>255000</v>
      </c>
      <c r="I10" s="6"/>
      <c r="J10" s="6"/>
      <c r="K10" s="53">
        <f>255000*0.4</f>
        <v>102000</v>
      </c>
      <c r="L10" s="53">
        <f>255000*0.07</f>
        <v>17850</v>
      </c>
      <c r="M10" s="49">
        <v>142151</v>
      </c>
      <c r="N10" s="9">
        <f>G10+H10-K10-L10-M10</f>
        <v>86499</v>
      </c>
      <c r="O10" s="52">
        <v>43525</v>
      </c>
      <c r="P10" s="29"/>
      <c r="Q10" s="41"/>
    </row>
    <row r="11" spans="1:17" x14ac:dyDescent="0.35">
      <c r="A11" s="20" t="s">
        <v>13</v>
      </c>
      <c r="B11" s="28">
        <v>104</v>
      </c>
      <c r="C11" s="6" t="s">
        <v>36</v>
      </c>
      <c r="D11" s="7">
        <v>43382</v>
      </c>
      <c r="E11" s="6" t="s">
        <v>42</v>
      </c>
      <c r="F11" s="25">
        <v>187000</v>
      </c>
      <c r="G11" s="8">
        <v>0</v>
      </c>
      <c r="H11" s="25">
        <v>255000</v>
      </c>
      <c r="I11" s="6"/>
      <c r="J11" s="6"/>
      <c r="K11" s="53">
        <f>255000*0.4</f>
        <v>102000</v>
      </c>
      <c r="L11" s="53">
        <f>255000*0.07</f>
        <v>17850</v>
      </c>
      <c r="M11" s="49">
        <v>134827</v>
      </c>
      <c r="N11" s="9">
        <f>F11+H11-K11-L11-M11</f>
        <v>187323</v>
      </c>
      <c r="O11" s="6" t="s">
        <v>53</v>
      </c>
      <c r="P11" s="3"/>
      <c r="Q11" s="41"/>
    </row>
    <row r="12" spans="1:17" x14ac:dyDescent="0.35">
      <c r="A12" s="20" t="s">
        <v>13</v>
      </c>
      <c r="B12" s="28">
        <v>108</v>
      </c>
      <c r="C12" s="6" t="s">
        <v>36</v>
      </c>
      <c r="D12" s="7">
        <v>43381</v>
      </c>
      <c r="E12" s="6" t="s">
        <v>43</v>
      </c>
      <c r="F12" s="25">
        <v>199333</v>
      </c>
      <c r="G12" s="8">
        <f>F12/2</f>
        <v>99666.5</v>
      </c>
      <c r="H12" s="25">
        <v>260000</v>
      </c>
      <c r="I12" s="6"/>
      <c r="J12" s="6"/>
      <c r="K12" s="53">
        <f>260000*0.4</f>
        <v>104000</v>
      </c>
      <c r="L12" s="53">
        <f>260000*0.07</f>
        <v>18200</v>
      </c>
      <c r="M12" s="49">
        <v>135932</v>
      </c>
      <c r="N12" s="9">
        <f>G12+H12-K12-L12-M12</f>
        <v>101534.5</v>
      </c>
      <c r="O12" s="52">
        <v>43525</v>
      </c>
      <c r="P12" s="29"/>
      <c r="Q12" s="41"/>
    </row>
    <row r="13" spans="1:17" x14ac:dyDescent="0.35">
      <c r="A13" s="20" t="s">
        <v>13</v>
      </c>
      <c r="B13" s="28">
        <v>2004</v>
      </c>
      <c r="C13" s="6" t="s">
        <v>36</v>
      </c>
      <c r="D13" s="7">
        <v>43381</v>
      </c>
      <c r="E13" s="6" t="s">
        <v>44</v>
      </c>
      <c r="F13" s="25">
        <v>195500</v>
      </c>
      <c r="G13" s="8">
        <f>F13/2</f>
        <v>97750</v>
      </c>
      <c r="H13" s="25">
        <v>255000</v>
      </c>
      <c r="I13" s="6"/>
      <c r="J13" s="6"/>
      <c r="K13" s="53">
        <f>255000*0.4</f>
        <v>102000</v>
      </c>
      <c r="L13" s="53">
        <f>255000*0.07</f>
        <v>17850</v>
      </c>
      <c r="M13" s="49">
        <v>136125</v>
      </c>
      <c r="N13" s="9">
        <f>G13+H13-K13-L13-M13</f>
        <v>96775</v>
      </c>
      <c r="O13" s="52">
        <v>43525</v>
      </c>
      <c r="P13" s="29"/>
      <c r="Q13" s="41"/>
    </row>
    <row r="14" spans="1:17" x14ac:dyDescent="0.35">
      <c r="A14" s="17"/>
      <c r="B14" s="26"/>
      <c r="C14" s="17"/>
      <c r="D14" s="17"/>
      <c r="E14" s="17"/>
      <c r="F14" s="38"/>
      <c r="G14" s="38"/>
      <c r="H14" s="38"/>
      <c r="I14" s="17"/>
      <c r="J14" s="17"/>
      <c r="K14" s="17"/>
      <c r="L14" s="17"/>
      <c r="M14" s="18"/>
      <c r="N14" s="42">
        <f>SUM(N6:N13)</f>
        <v>1085499.5</v>
      </c>
      <c r="O14" s="17"/>
    </row>
    <row r="15" spans="1:17" x14ac:dyDescent="0.35">
      <c r="A15" s="1"/>
      <c r="B15" s="27"/>
      <c r="C15" s="1"/>
      <c r="D15" s="1"/>
      <c r="E15" s="1"/>
      <c r="F15" s="1"/>
      <c r="G15" s="1"/>
      <c r="H15" s="1"/>
      <c r="I15" s="1"/>
      <c r="J15" s="1"/>
      <c r="K15" s="1"/>
      <c r="L15" s="56"/>
      <c r="M15" s="56"/>
      <c r="N15" s="37"/>
      <c r="O15" s="1"/>
    </row>
    <row r="16" spans="1:17" x14ac:dyDescent="0.35">
      <c r="B16" s="26"/>
      <c r="M16" s="35"/>
      <c r="N16" s="36"/>
    </row>
    <row r="17" spans="6:15" x14ac:dyDescent="0.35">
      <c r="M17" s="1"/>
      <c r="N17" s="36"/>
    </row>
    <row r="18" spans="6:15" x14ac:dyDescent="0.35">
      <c r="N18" s="36"/>
      <c r="O18" s="30"/>
    </row>
    <row r="19" spans="6:15" ht="18.5" x14ac:dyDescent="0.45">
      <c r="F19" s="45" t="s">
        <v>5</v>
      </c>
      <c r="G19" s="46" t="s">
        <v>46</v>
      </c>
      <c r="H19" s="46" t="s">
        <v>47</v>
      </c>
      <c r="I19" s="46" t="s">
        <v>48</v>
      </c>
      <c r="J19" s="46" t="s">
        <v>49</v>
      </c>
      <c r="K19" s="46" t="s">
        <v>20</v>
      </c>
      <c r="N19" s="36"/>
    </row>
    <row r="20" spans="6:15" x14ac:dyDescent="0.35">
      <c r="F20" s="6" t="s">
        <v>23</v>
      </c>
      <c r="G20" s="9">
        <v>66000</v>
      </c>
      <c r="H20" s="9">
        <v>66000</v>
      </c>
      <c r="I20" s="9">
        <v>66000</v>
      </c>
      <c r="J20" s="9">
        <v>66000</v>
      </c>
      <c r="K20" s="9"/>
      <c r="N20" s="36"/>
    </row>
    <row r="21" spans="6:15" x14ac:dyDescent="0.35">
      <c r="F21" s="6" t="s">
        <v>24</v>
      </c>
      <c r="G21" s="9">
        <v>29980</v>
      </c>
      <c r="H21" s="9">
        <v>29980</v>
      </c>
      <c r="I21" s="9">
        <v>29980</v>
      </c>
      <c r="J21" s="9">
        <v>30970</v>
      </c>
      <c r="K21" s="9"/>
    </row>
    <row r="22" spans="6:15" x14ac:dyDescent="0.35">
      <c r="F22" s="6" t="s">
        <v>50</v>
      </c>
      <c r="G22" s="9">
        <v>6000</v>
      </c>
      <c r="H22" s="9">
        <v>6000</v>
      </c>
      <c r="I22" s="9">
        <v>6000</v>
      </c>
      <c r="J22" s="9">
        <v>6000</v>
      </c>
      <c r="K22" s="9"/>
    </row>
    <row r="23" spans="6:15" x14ac:dyDescent="0.35">
      <c r="F23" s="6" t="s">
        <v>26</v>
      </c>
      <c r="G23" s="9">
        <v>28171</v>
      </c>
      <c r="H23" s="9">
        <v>20847</v>
      </c>
      <c r="I23" s="9">
        <v>20250</v>
      </c>
      <c r="J23" s="9">
        <v>21155</v>
      </c>
      <c r="K23" s="9">
        <v>26482</v>
      </c>
    </row>
    <row r="24" spans="6:15" x14ac:dyDescent="0.35">
      <c r="F24" s="6" t="s">
        <v>27</v>
      </c>
      <c r="G24" s="9">
        <v>12000</v>
      </c>
      <c r="H24" s="9">
        <v>12000</v>
      </c>
      <c r="I24" s="9">
        <v>12000</v>
      </c>
      <c r="J24" s="9">
        <v>12000</v>
      </c>
      <c r="K24" s="9"/>
    </row>
    <row r="25" spans="6:15" x14ac:dyDescent="0.35">
      <c r="F25" s="6" t="s">
        <v>51</v>
      </c>
      <c r="G25" s="9"/>
      <c r="H25" s="9"/>
      <c r="I25" s="9">
        <v>1702</v>
      </c>
      <c r="J25" s="9"/>
      <c r="K25" s="9"/>
    </row>
    <row r="26" spans="6:15" x14ac:dyDescent="0.35">
      <c r="F26" s="1"/>
      <c r="G26" s="44">
        <f>SUM(G20:G25)</f>
        <v>142151</v>
      </c>
      <c r="H26" s="44">
        <f>SUM(H20:H25)</f>
        <v>134827</v>
      </c>
      <c r="I26" s="44">
        <f>SUM(I20:I25)</f>
        <v>135932</v>
      </c>
      <c r="J26" s="44">
        <f t="shared" ref="J26:K26" si="0">SUM(J20:J25)</f>
        <v>136125</v>
      </c>
      <c r="K26" s="44">
        <f t="shared" si="0"/>
        <v>26482</v>
      </c>
    </row>
  </sheetData>
  <mergeCells count="2">
    <mergeCell ref="D2:K2"/>
    <mergeCell ref="L15:M15"/>
  </mergeCells>
  <pageMargins left="0.7" right="0.7" top="0.75" bottom="0.75" header="0.3" footer="0.3"/>
  <pageSetup paperSize="9" orientation="portrait" horizontalDpi="4294967293" verticalDpi="4294967293" r:id="rId1"/>
  <ignoredErrors>
    <ignoredError sqref="K12:L12 N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topLeftCell="D1" workbookViewId="0">
      <selection activeCell="G6" sqref="G6"/>
    </sheetView>
  </sheetViews>
  <sheetFormatPr baseColWidth="10" defaultRowHeight="14.5" x14ac:dyDescent="0.35"/>
  <cols>
    <col min="2" max="2" width="19.08984375" bestFit="1" customWidth="1"/>
    <col min="5" max="5" width="31.7265625" bestFit="1" customWidth="1"/>
    <col min="11" max="11" width="13.36328125" bestFit="1" customWidth="1"/>
    <col min="13" max="13" width="11.6328125" bestFit="1" customWidth="1"/>
    <col min="14" max="14" width="26.36328125" bestFit="1" customWidth="1"/>
  </cols>
  <sheetData>
    <row r="1" spans="2:14" ht="15" thickBot="1" x14ac:dyDescent="0.4"/>
    <row r="2" spans="2:14" ht="29" x14ac:dyDescent="0.35">
      <c r="B2" s="11" t="s">
        <v>0</v>
      </c>
      <c r="C2" s="12" t="s">
        <v>1</v>
      </c>
      <c r="D2" s="13" t="s">
        <v>10</v>
      </c>
      <c r="E2" s="12" t="s">
        <v>9</v>
      </c>
      <c r="F2" s="12" t="s">
        <v>2</v>
      </c>
      <c r="G2" s="13" t="s">
        <v>40</v>
      </c>
      <c r="H2" s="12" t="s">
        <v>45</v>
      </c>
      <c r="I2" s="12" t="s">
        <v>33</v>
      </c>
      <c r="J2" s="12" t="s">
        <v>3</v>
      </c>
      <c r="K2" s="12" t="s">
        <v>4</v>
      </c>
      <c r="L2" s="14" t="s">
        <v>5</v>
      </c>
      <c r="M2" s="12" t="s">
        <v>6</v>
      </c>
    </row>
    <row r="3" spans="2:14" x14ac:dyDescent="0.35">
      <c r="B3" s="28" t="s">
        <v>13</v>
      </c>
      <c r="C3" s="28">
        <v>102</v>
      </c>
      <c r="D3" s="47">
        <v>43382</v>
      </c>
      <c r="E3" s="28" t="s">
        <v>41</v>
      </c>
      <c r="F3" s="48">
        <v>255000</v>
      </c>
      <c r="G3" s="48">
        <f>F3/2</f>
        <v>127500</v>
      </c>
      <c r="H3" s="49">
        <v>0</v>
      </c>
      <c r="I3" s="49">
        <v>0</v>
      </c>
      <c r="J3" s="49">
        <f>H3*0.4</f>
        <v>0</v>
      </c>
      <c r="K3" s="49">
        <f t="shared" ref="K3:K6" si="0">F3*0.07</f>
        <v>17850</v>
      </c>
      <c r="L3" s="49">
        <f>D22</f>
        <v>0</v>
      </c>
      <c r="M3" s="49">
        <f>G3-K3</f>
        <v>109650</v>
      </c>
      <c r="N3" s="52">
        <v>43525</v>
      </c>
    </row>
    <row r="4" spans="2:14" x14ac:dyDescent="0.35">
      <c r="B4" s="28" t="s">
        <v>13</v>
      </c>
      <c r="C4" s="28">
        <v>104</v>
      </c>
      <c r="D4" s="47">
        <v>43382</v>
      </c>
      <c r="E4" s="28" t="s">
        <v>42</v>
      </c>
      <c r="F4" s="48">
        <v>255000</v>
      </c>
      <c r="G4" s="48">
        <v>0</v>
      </c>
      <c r="H4" s="49">
        <v>0</v>
      </c>
      <c r="I4" s="49">
        <v>0</v>
      </c>
      <c r="J4" s="49">
        <f>H4*0.4</f>
        <v>0</v>
      </c>
      <c r="K4" s="49">
        <f t="shared" si="0"/>
        <v>17850</v>
      </c>
      <c r="L4" s="49">
        <f>E22</f>
        <v>0</v>
      </c>
      <c r="M4" s="49">
        <f>F4-K4</f>
        <v>237150</v>
      </c>
      <c r="N4" s="6" t="s">
        <v>53</v>
      </c>
    </row>
    <row r="5" spans="2:14" x14ac:dyDescent="0.35">
      <c r="B5" s="28" t="s">
        <v>13</v>
      </c>
      <c r="C5" s="28">
        <v>108</v>
      </c>
      <c r="D5" s="47">
        <v>43381</v>
      </c>
      <c r="E5" s="28" t="s">
        <v>43</v>
      </c>
      <c r="F5" s="48">
        <v>260000</v>
      </c>
      <c r="G5" s="48">
        <f>F5/2</f>
        <v>130000</v>
      </c>
      <c r="H5" s="49">
        <v>0</v>
      </c>
      <c r="I5" s="49">
        <v>0</v>
      </c>
      <c r="J5" s="49">
        <f t="shared" ref="J5:J6" si="1">H5*0.4</f>
        <v>0</v>
      </c>
      <c r="K5" s="49">
        <f t="shared" si="0"/>
        <v>18200</v>
      </c>
      <c r="L5" s="49">
        <f>F22</f>
        <v>0</v>
      </c>
      <c r="M5" s="49">
        <f>G5-K5</f>
        <v>111800</v>
      </c>
      <c r="N5" s="52">
        <v>43525</v>
      </c>
    </row>
    <row r="6" spans="2:14" x14ac:dyDescent="0.35">
      <c r="B6" s="28" t="s">
        <v>13</v>
      </c>
      <c r="C6" s="28">
        <v>2004</v>
      </c>
      <c r="D6" s="47">
        <v>43381</v>
      </c>
      <c r="E6" s="28" t="s">
        <v>44</v>
      </c>
      <c r="F6" s="48">
        <v>255000</v>
      </c>
      <c r="G6" s="48">
        <f>F6/2</f>
        <v>127500</v>
      </c>
      <c r="H6" s="49">
        <v>0</v>
      </c>
      <c r="I6" s="49">
        <v>0</v>
      </c>
      <c r="J6" s="49">
        <f t="shared" si="1"/>
        <v>0</v>
      </c>
      <c r="K6" s="49">
        <f t="shared" si="0"/>
        <v>17850</v>
      </c>
      <c r="L6" s="49">
        <f>H22</f>
        <v>0</v>
      </c>
      <c r="M6" s="49">
        <f>G6-K6</f>
        <v>109650</v>
      </c>
      <c r="N6" s="52">
        <v>43525</v>
      </c>
    </row>
    <row r="7" spans="2:14" x14ac:dyDescent="0.35">
      <c r="B7" s="28" t="s">
        <v>13</v>
      </c>
      <c r="C7" s="28">
        <v>2106</v>
      </c>
      <c r="D7" s="47">
        <v>43328</v>
      </c>
      <c r="E7" s="28" t="s">
        <v>14</v>
      </c>
      <c r="F7" s="25">
        <v>295000</v>
      </c>
      <c r="G7" s="25">
        <v>0</v>
      </c>
      <c r="H7" s="49">
        <v>0</v>
      </c>
      <c r="I7" s="49">
        <v>0</v>
      </c>
      <c r="J7" s="49">
        <v>0</v>
      </c>
      <c r="K7" s="49">
        <f>F7*0.07</f>
        <v>20650.000000000004</v>
      </c>
      <c r="L7" s="49">
        <f>E20</f>
        <v>0</v>
      </c>
      <c r="M7" s="49">
        <f>F7+H7+I7-J7-K7-L7</f>
        <v>274350</v>
      </c>
      <c r="N7" s="6" t="s">
        <v>53</v>
      </c>
    </row>
    <row r="8" spans="2:14" x14ac:dyDescent="0.35">
      <c r="B8" s="28" t="s">
        <v>13</v>
      </c>
      <c r="C8" s="28">
        <v>2006</v>
      </c>
      <c r="D8" s="47">
        <v>43344</v>
      </c>
      <c r="E8" s="28" t="s">
        <v>15</v>
      </c>
      <c r="F8" s="25">
        <v>295000</v>
      </c>
      <c r="G8" s="25">
        <v>0</v>
      </c>
      <c r="H8" s="49">
        <v>0</v>
      </c>
      <c r="I8" s="49">
        <v>0</v>
      </c>
      <c r="J8" s="49">
        <v>0</v>
      </c>
      <c r="K8" s="49">
        <f t="shared" ref="K8:K10" si="2">F8*0.07</f>
        <v>20650.000000000004</v>
      </c>
      <c r="L8" s="49">
        <f>F20</f>
        <v>0</v>
      </c>
      <c r="M8" s="49">
        <f>F8-K8</f>
        <v>274350</v>
      </c>
      <c r="N8" s="52" t="s">
        <v>54</v>
      </c>
    </row>
    <row r="9" spans="2:14" x14ac:dyDescent="0.35">
      <c r="B9" s="28" t="s">
        <v>13</v>
      </c>
      <c r="C9" s="28">
        <v>306</v>
      </c>
      <c r="D9" s="47">
        <v>43333</v>
      </c>
      <c r="E9" s="50" t="s">
        <v>17</v>
      </c>
      <c r="F9" s="25">
        <v>295000</v>
      </c>
      <c r="G9" s="25">
        <v>0</v>
      </c>
      <c r="H9" s="49">
        <v>0</v>
      </c>
      <c r="I9" s="49">
        <v>0</v>
      </c>
      <c r="J9" s="49">
        <v>0</v>
      </c>
      <c r="K9" s="49">
        <f t="shared" si="2"/>
        <v>20650.000000000004</v>
      </c>
      <c r="L9" s="49">
        <f>H20</f>
        <v>0</v>
      </c>
      <c r="M9" s="49">
        <f>F9-K9</f>
        <v>274350</v>
      </c>
      <c r="N9" s="52" t="s">
        <v>54</v>
      </c>
    </row>
    <row r="10" spans="2:14" x14ac:dyDescent="0.35">
      <c r="B10" s="28" t="s">
        <v>13</v>
      </c>
      <c r="C10" s="28">
        <v>808</v>
      </c>
      <c r="D10" s="47">
        <v>43353</v>
      </c>
      <c r="E10" s="28" t="s">
        <v>18</v>
      </c>
      <c r="F10" s="25">
        <v>260000</v>
      </c>
      <c r="G10" s="25">
        <v>0</v>
      </c>
      <c r="H10" s="49">
        <v>0</v>
      </c>
      <c r="I10" s="49">
        <v>0</v>
      </c>
      <c r="J10" s="49">
        <v>0</v>
      </c>
      <c r="K10" s="49">
        <f t="shared" si="2"/>
        <v>18200</v>
      </c>
      <c r="L10" s="49">
        <f>I20</f>
        <v>0</v>
      </c>
      <c r="M10" s="49">
        <f>F10-K10</f>
        <v>241800</v>
      </c>
      <c r="N10" s="52" t="s">
        <v>54</v>
      </c>
    </row>
    <row r="11" spans="2:14" x14ac:dyDescent="0.35">
      <c r="L11" s="51" t="s">
        <v>52</v>
      </c>
      <c r="M11" s="54">
        <f>SUM(M3:M10)</f>
        <v>1633100</v>
      </c>
    </row>
  </sheetData>
  <pageMargins left="0.7" right="0.7" top="0.75" bottom="0.75" header="0.3" footer="0.3"/>
  <ignoredErrors>
    <ignoredError sqref="M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tabSelected="1" topLeftCell="D1" workbookViewId="0">
      <selection activeCell="K20" sqref="K20"/>
    </sheetView>
  </sheetViews>
  <sheetFormatPr baseColWidth="10" defaultRowHeight="14.5" x14ac:dyDescent="0.35"/>
  <cols>
    <col min="2" max="2" width="19.08984375" bestFit="1" customWidth="1"/>
    <col min="5" max="5" width="31.7265625" bestFit="1" customWidth="1"/>
    <col min="11" max="11" width="13.36328125" bestFit="1" customWidth="1"/>
    <col min="13" max="13" width="11.6328125" bestFit="1" customWidth="1"/>
    <col min="14" max="14" width="26.36328125" bestFit="1" customWidth="1"/>
  </cols>
  <sheetData>
    <row r="1" spans="2:14" ht="15" thickBot="1" x14ac:dyDescent="0.4"/>
    <row r="2" spans="2:14" ht="29" x14ac:dyDescent="0.35">
      <c r="B2" s="11" t="s">
        <v>0</v>
      </c>
      <c r="C2" s="12" t="s">
        <v>1</v>
      </c>
      <c r="D2" s="13" t="s">
        <v>10</v>
      </c>
      <c r="E2" s="12" t="s">
        <v>9</v>
      </c>
      <c r="F2" s="12" t="s">
        <v>2</v>
      </c>
      <c r="G2" s="13" t="s">
        <v>40</v>
      </c>
      <c r="H2" s="12" t="s">
        <v>45</v>
      </c>
      <c r="I2" s="12" t="s">
        <v>33</v>
      </c>
      <c r="J2" s="12" t="s">
        <v>3</v>
      </c>
      <c r="K2" s="12" t="s">
        <v>4</v>
      </c>
      <c r="L2" s="14" t="s">
        <v>5</v>
      </c>
      <c r="M2" s="12" t="s">
        <v>6</v>
      </c>
    </row>
    <row r="3" spans="2:14" x14ac:dyDescent="0.35">
      <c r="B3" s="28" t="s">
        <v>13</v>
      </c>
      <c r="C3" s="28">
        <v>102</v>
      </c>
      <c r="D3" s="47">
        <v>43382</v>
      </c>
      <c r="E3" s="28" t="s">
        <v>41</v>
      </c>
      <c r="F3" s="48">
        <v>255000</v>
      </c>
      <c r="G3" s="48">
        <f>F3/2</f>
        <v>127500</v>
      </c>
      <c r="H3" s="49">
        <v>0</v>
      </c>
      <c r="I3" s="49">
        <v>0</v>
      </c>
      <c r="J3" s="49">
        <f>H3*0.4</f>
        <v>0</v>
      </c>
      <c r="K3" s="49">
        <f t="shared" ref="K3:K6" si="0">F3*0.07</f>
        <v>17850</v>
      </c>
      <c r="L3" s="49">
        <f>D22</f>
        <v>0</v>
      </c>
      <c r="M3" s="49">
        <f>F3-G3-K3</f>
        <v>109650</v>
      </c>
      <c r="N3" s="52">
        <v>43525</v>
      </c>
    </row>
    <row r="4" spans="2:14" x14ac:dyDescent="0.35">
      <c r="B4" s="28" t="s">
        <v>13</v>
      </c>
      <c r="C4" s="28">
        <v>104</v>
      </c>
      <c r="D4" s="47">
        <v>43382</v>
      </c>
      <c r="E4" s="28" t="s">
        <v>42</v>
      </c>
      <c r="F4" s="48">
        <v>255000</v>
      </c>
      <c r="G4" s="48">
        <v>0</v>
      </c>
      <c r="H4" s="49">
        <v>0</v>
      </c>
      <c r="I4" s="49">
        <v>0</v>
      </c>
      <c r="J4" s="49">
        <f>H4*0.4</f>
        <v>0</v>
      </c>
      <c r="K4" s="49">
        <f t="shared" si="0"/>
        <v>17850</v>
      </c>
      <c r="L4" s="57">
        <v>35141</v>
      </c>
      <c r="M4" s="49">
        <f>F4-K4-L4</f>
        <v>202009</v>
      </c>
      <c r="N4" s="6" t="s">
        <v>53</v>
      </c>
    </row>
    <row r="5" spans="2:14" x14ac:dyDescent="0.35">
      <c r="B5" s="28" t="s">
        <v>13</v>
      </c>
      <c r="C5" s="28">
        <v>108</v>
      </c>
      <c r="D5" s="47">
        <v>43381</v>
      </c>
      <c r="E5" s="28" t="s">
        <v>43</v>
      </c>
      <c r="F5" s="48">
        <v>260000</v>
      </c>
      <c r="G5" s="48">
        <f>F5/2</f>
        <v>130000</v>
      </c>
      <c r="H5" s="49">
        <v>0</v>
      </c>
      <c r="I5" s="49">
        <v>0</v>
      </c>
      <c r="J5" s="49">
        <f t="shared" ref="J5:J6" si="1">H5*0.4</f>
        <v>0</v>
      </c>
      <c r="K5" s="49">
        <f t="shared" si="0"/>
        <v>18200</v>
      </c>
      <c r="L5" s="49">
        <f>F22</f>
        <v>0</v>
      </c>
      <c r="M5" s="49">
        <f>F5-G5-K5</f>
        <v>111800</v>
      </c>
      <c r="N5" s="52">
        <v>43525</v>
      </c>
    </row>
    <row r="6" spans="2:14" x14ac:dyDescent="0.35">
      <c r="B6" s="28" t="s">
        <v>13</v>
      </c>
      <c r="C6" s="28">
        <v>2004</v>
      </c>
      <c r="D6" s="47">
        <v>43381</v>
      </c>
      <c r="E6" s="28" t="s">
        <v>44</v>
      </c>
      <c r="F6" s="48">
        <v>255000</v>
      </c>
      <c r="G6" s="48">
        <f>F6/2</f>
        <v>127500</v>
      </c>
      <c r="H6" s="49">
        <v>0</v>
      </c>
      <c r="I6" s="49">
        <v>0</v>
      </c>
      <c r="J6" s="49">
        <f t="shared" si="1"/>
        <v>0</v>
      </c>
      <c r="K6" s="49">
        <f t="shared" si="0"/>
        <v>17850</v>
      </c>
      <c r="L6" s="49">
        <f>H22</f>
        <v>0</v>
      </c>
      <c r="M6" s="49">
        <f>F6-G6-K6</f>
        <v>109650</v>
      </c>
      <c r="N6" s="52">
        <v>43525</v>
      </c>
    </row>
    <row r="7" spans="2:14" x14ac:dyDescent="0.35">
      <c r="B7" s="28" t="s">
        <v>13</v>
      </c>
      <c r="C7" s="28">
        <v>2106</v>
      </c>
      <c r="D7" s="47">
        <v>43328</v>
      </c>
      <c r="E7" s="28" t="s">
        <v>14</v>
      </c>
      <c r="F7" s="25">
        <v>295000</v>
      </c>
      <c r="G7" s="25">
        <v>0</v>
      </c>
      <c r="H7" s="49">
        <v>0</v>
      </c>
      <c r="I7" s="49">
        <v>0</v>
      </c>
      <c r="J7" s="49">
        <v>0</v>
      </c>
      <c r="K7" s="49">
        <f>F7*0.07</f>
        <v>20650.000000000004</v>
      </c>
      <c r="L7" s="49">
        <f>E20</f>
        <v>0</v>
      </c>
      <c r="M7" s="49">
        <f>F7+H7+I7-J7-K7-L7</f>
        <v>274350</v>
      </c>
      <c r="N7" s="6" t="s">
        <v>53</v>
      </c>
    </row>
    <row r="8" spans="2:14" x14ac:dyDescent="0.35">
      <c r="B8" s="28" t="s">
        <v>13</v>
      </c>
      <c r="C8" s="28">
        <v>2006</v>
      </c>
      <c r="D8" s="47">
        <v>43344</v>
      </c>
      <c r="E8" s="28" t="s">
        <v>15</v>
      </c>
      <c r="F8" s="25">
        <v>295000</v>
      </c>
      <c r="G8" s="25">
        <v>0</v>
      </c>
      <c r="H8" s="49">
        <v>0</v>
      </c>
      <c r="I8" s="49">
        <v>0</v>
      </c>
      <c r="J8" s="49">
        <v>0</v>
      </c>
      <c r="K8" s="49">
        <f t="shared" ref="K8:K10" si="2">F8*0.07</f>
        <v>20650.000000000004</v>
      </c>
      <c r="L8" s="49">
        <f>F20</f>
        <v>0</v>
      </c>
      <c r="M8" s="49">
        <f>F8-K8</f>
        <v>274350</v>
      </c>
      <c r="N8" s="52" t="s">
        <v>54</v>
      </c>
    </row>
    <row r="9" spans="2:14" x14ac:dyDescent="0.35">
      <c r="B9" s="28" t="s">
        <v>13</v>
      </c>
      <c r="C9" s="28">
        <v>306</v>
      </c>
      <c r="D9" s="47">
        <v>43333</v>
      </c>
      <c r="E9" s="50" t="s">
        <v>17</v>
      </c>
      <c r="F9" s="25">
        <v>295000</v>
      </c>
      <c r="G9" s="25">
        <v>0</v>
      </c>
      <c r="H9" s="49">
        <v>0</v>
      </c>
      <c r="I9" s="49">
        <v>0</v>
      </c>
      <c r="J9" s="49">
        <v>0</v>
      </c>
      <c r="K9" s="49">
        <f t="shared" si="2"/>
        <v>20650.000000000004</v>
      </c>
      <c r="L9" s="49">
        <f>H20</f>
        <v>0</v>
      </c>
      <c r="M9" s="49">
        <f>F9-K9</f>
        <v>274350</v>
      </c>
      <c r="N9" s="52" t="s">
        <v>54</v>
      </c>
    </row>
    <row r="10" spans="2:14" x14ac:dyDescent="0.35">
      <c r="B10" s="28" t="s">
        <v>13</v>
      </c>
      <c r="C10" s="28">
        <v>808</v>
      </c>
      <c r="D10" s="47">
        <v>43353</v>
      </c>
      <c r="E10" s="28" t="s">
        <v>18</v>
      </c>
      <c r="F10" s="25">
        <v>260000</v>
      </c>
      <c r="G10" s="25">
        <v>0</v>
      </c>
      <c r="H10" s="49">
        <v>0</v>
      </c>
      <c r="I10" s="49">
        <v>0</v>
      </c>
      <c r="J10" s="49">
        <v>0</v>
      </c>
      <c r="K10" s="49">
        <f t="shared" si="2"/>
        <v>18200</v>
      </c>
      <c r="L10" s="49">
        <f>I20</f>
        <v>0</v>
      </c>
      <c r="M10" s="49">
        <f>F10-K10</f>
        <v>241800</v>
      </c>
      <c r="N10" s="52" t="s">
        <v>54</v>
      </c>
    </row>
    <row r="11" spans="2:14" x14ac:dyDescent="0.35">
      <c r="L11" s="51" t="s">
        <v>52</v>
      </c>
      <c r="M11" s="54">
        <f>SUM(M3:M10)</f>
        <v>1597959</v>
      </c>
    </row>
    <row r="12" spans="2:14" ht="15" thickBot="1" x14ac:dyDescent="0.4"/>
    <row r="13" spans="2:14" ht="15" thickBot="1" x14ac:dyDescent="0.4">
      <c r="F13" s="58"/>
      <c r="G13" t="s">
        <v>55</v>
      </c>
    </row>
  </sheetData>
  <pageMargins left="0.7" right="0.7" top="0.75" bottom="0.75" header="0.3" footer="0.3"/>
  <ignoredErrors>
    <ignoredError sqref="M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2018-09-12T19:19:15Z</dcterms:created>
  <dcterms:modified xsi:type="dcterms:W3CDTF">2018-12-11T02:49:15Z</dcterms:modified>
</cp:coreProperties>
</file>